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tro stuff misc\RASC stuff\Observing Committee\"/>
    </mc:Choice>
  </mc:AlternateContent>
  <xr:revisionPtr revIDLastSave="0" documentId="13_ncr:1_{28A0F216-676A-41B3-A980-1E95118A8EFF}" xr6:coauthVersionLast="47" xr6:coauthVersionMax="47" xr10:uidLastSave="{00000000-0000-0000-0000-000000000000}"/>
  <bookViews>
    <workbookView xWindow="-120" yWindow="330" windowWidth="21840" windowHeight="13290" activeTab="2" xr2:uid="{0351BA79-3039-F947-8098-591567B51F6F}"/>
  </bookViews>
  <sheets>
    <sheet name="raw" sheetId="1" r:id="rId1"/>
    <sheet name="parsing" sheetId="2" r:id="rId2"/>
    <sheet name="final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" i="2" l="1"/>
  <c r="X6" i="2"/>
  <c r="X8" i="2"/>
  <c r="X10" i="2"/>
  <c r="X12" i="2"/>
  <c r="X14" i="2"/>
  <c r="X16" i="2"/>
  <c r="X18" i="2"/>
  <c r="X20" i="2"/>
  <c r="X22" i="2"/>
  <c r="X24" i="2"/>
  <c r="X26" i="2"/>
  <c r="X28" i="2"/>
  <c r="X30" i="2"/>
  <c r="X32" i="2"/>
  <c r="X34" i="2"/>
  <c r="X36" i="2"/>
  <c r="X38" i="2"/>
  <c r="X40" i="2"/>
  <c r="X42" i="2"/>
  <c r="X44" i="2"/>
  <c r="X46" i="2"/>
  <c r="X48" i="2"/>
  <c r="X50" i="2"/>
  <c r="X52" i="2"/>
  <c r="X54" i="2"/>
  <c r="X56" i="2"/>
  <c r="X58" i="2"/>
  <c r="X60" i="2"/>
  <c r="X62" i="2"/>
  <c r="X64" i="2"/>
  <c r="X66" i="2"/>
  <c r="X68" i="2"/>
  <c r="X70" i="2"/>
  <c r="X72" i="2"/>
  <c r="X74" i="2"/>
  <c r="X76" i="2"/>
  <c r="X78" i="2"/>
  <c r="X80" i="2"/>
  <c r="X82" i="2"/>
  <c r="X84" i="2"/>
  <c r="X86" i="2"/>
  <c r="X88" i="2"/>
  <c r="X90" i="2"/>
  <c r="X2" i="2"/>
  <c r="V44" i="2"/>
  <c r="V4" i="2"/>
  <c r="V6" i="2"/>
  <c r="V8" i="2"/>
  <c r="V10" i="2"/>
  <c r="V12" i="2"/>
  <c r="V14" i="2"/>
  <c r="V16" i="2"/>
  <c r="V18" i="2"/>
  <c r="V20" i="2"/>
  <c r="V22" i="2"/>
  <c r="V24" i="2"/>
  <c r="V26" i="2"/>
  <c r="V28" i="2"/>
  <c r="V30" i="2"/>
  <c r="V32" i="2"/>
  <c r="V34" i="2"/>
  <c r="V36" i="2"/>
  <c r="V38" i="2"/>
  <c r="V40" i="2"/>
  <c r="V42" i="2"/>
  <c r="V46" i="2"/>
  <c r="V48" i="2"/>
  <c r="V50" i="2"/>
  <c r="V52" i="2"/>
  <c r="V54" i="2"/>
  <c r="V56" i="2"/>
  <c r="V58" i="2"/>
  <c r="V60" i="2"/>
  <c r="V62" i="2"/>
  <c r="V64" i="2"/>
  <c r="V66" i="2"/>
  <c r="V68" i="2"/>
  <c r="V70" i="2"/>
  <c r="V72" i="2"/>
  <c r="V74" i="2"/>
  <c r="V76" i="2"/>
  <c r="V78" i="2"/>
  <c r="V80" i="2"/>
  <c r="V82" i="2"/>
  <c r="V84" i="2"/>
  <c r="V86" i="2"/>
  <c r="V88" i="2"/>
  <c r="V90" i="2"/>
  <c r="V2" i="2"/>
  <c r="T4" i="2"/>
  <c r="U4" i="2" s="1"/>
  <c r="T6" i="2"/>
  <c r="U6" i="2" s="1"/>
  <c r="T8" i="2"/>
  <c r="U8" i="2"/>
  <c r="T10" i="2"/>
  <c r="U10" i="2" s="1"/>
  <c r="T12" i="2"/>
  <c r="U12" i="2" s="1"/>
  <c r="U14" i="2"/>
  <c r="U16" i="2"/>
  <c r="T18" i="2"/>
  <c r="U18" i="2" s="1"/>
  <c r="T20" i="2"/>
  <c r="U20" i="2"/>
  <c r="T22" i="2"/>
  <c r="U22" i="2" s="1"/>
  <c r="T24" i="2"/>
  <c r="U24" i="2" s="1"/>
  <c r="T26" i="2"/>
  <c r="U26" i="2"/>
  <c r="T28" i="2"/>
  <c r="U28" i="2" s="1"/>
  <c r="T30" i="2"/>
  <c r="U30" i="2" s="1"/>
  <c r="T32" i="2"/>
  <c r="U32" i="2"/>
  <c r="T34" i="2"/>
  <c r="U34" i="2" s="1"/>
  <c r="T36" i="2"/>
  <c r="U36" i="2" s="1"/>
  <c r="T38" i="2"/>
  <c r="U38" i="2"/>
  <c r="T40" i="2"/>
  <c r="U40" i="2" s="1"/>
  <c r="T42" i="2"/>
  <c r="U42" i="2" s="1"/>
  <c r="U44" i="2"/>
  <c r="T46" i="2"/>
  <c r="U46" i="2" s="1"/>
  <c r="T48" i="2"/>
  <c r="U48" i="2" s="1"/>
  <c r="T50" i="2"/>
  <c r="U50" i="2"/>
  <c r="T52" i="2"/>
  <c r="U52" i="2" s="1"/>
  <c r="T54" i="2"/>
  <c r="U54" i="2" s="1"/>
  <c r="U56" i="2"/>
  <c r="T58" i="2"/>
  <c r="U58" i="2" s="1"/>
  <c r="T60" i="2"/>
  <c r="U60" i="2" s="1"/>
  <c r="T62" i="2"/>
  <c r="U62" i="2"/>
  <c r="T64" i="2"/>
  <c r="U64" i="2" s="1"/>
  <c r="T66" i="2"/>
  <c r="U66" i="2" s="1"/>
  <c r="T68" i="2"/>
  <c r="U68" i="2"/>
  <c r="T70" i="2"/>
  <c r="U70" i="2" s="1"/>
  <c r="T72" i="2"/>
  <c r="U72" i="2" s="1"/>
  <c r="T74" i="2"/>
  <c r="U74" i="2"/>
  <c r="T76" i="2"/>
  <c r="U76" i="2" s="1"/>
  <c r="T78" i="2"/>
  <c r="U78" i="2" s="1"/>
  <c r="U80" i="2"/>
  <c r="T82" i="2"/>
  <c r="U82" i="2" s="1"/>
  <c r="T84" i="2"/>
  <c r="U84" i="2" s="1"/>
  <c r="T86" i="2"/>
  <c r="U86" i="2"/>
  <c r="T88" i="2"/>
  <c r="U88" i="2" s="1"/>
  <c r="T90" i="2"/>
  <c r="U90" i="2" s="1"/>
  <c r="U2" i="2"/>
  <c r="T2" i="2"/>
  <c r="R4" i="2"/>
  <c r="S4" i="2" s="1"/>
  <c r="R6" i="2"/>
  <c r="S6" i="2" s="1"/>
  <c r="R8" i="2"/>
  <c r="S8" i="2"/>
  <c r="R10" i="2"/>
  <c r="S10" i="2" s="1"/>
  <c r="R12" i="2"/>
  <c r="S12" i="2" s="1"/>
  <c r="R14" i="2"/>
  <c r="S14" i="2"/>
  <c r="R16" i="2"/>
  <c r="S16" i="2" s="1"/>
  <c r="R18" i="2"/>
  <c r="S18" i="2" s="1"/>
  <c r="R20" i="2"/>
  <c r="S20" i="2"/>
  <c r="R22" i="2"/>
  <c r="S22" i="2" s="1"/>
  <c r="R24" i="2"/>
  <c r="S24" i="2" s="1"/>
  <c r="R26" i="2"/>
  <c r="S26" i="2"/>
  <c r="R28" i="2"/>
  <c r="S28" i="2" s="1"/>
  <c r="R30" i="2"/>
  <c r="S30" i="2" s="1"/>
  <c r="R32" i="2"/>
  <c r="S32" i="2"/>
  <c r="R34" i="2"/>
  <c r="S34" i="2" s="1"/>
  <c r="R36" i="2"/>
  <c r="S36" i="2" s="1"/>
  <c r="R38" i="2"/>
  <c r="S38" i="2"/>
  <c r="R40" i="2"/>
  <c r="S40" i="2" s="1"/>
  <c r="R42" i="2"/>
  <c r="S42" i="2" s="1"/>
  <c r="R44" i="2"/>
  <c r="S44" i="2"/>
  <c r="R46" i="2"/>
  <c r="S46" i="2" s="1"/>
  <c r="R48" i="2"/>
  <c r="S48" i="2" s="1"/>
  <c r="R50" i="2"/>
  <c r="S50" i="2"/>
  <c r="R52" i="2"/>
  <c r="S52" i="2" s="1"/>
  <c r="R54" i="2"/>
  <c r="S54" i="2" s="1"/>
  <c r="R56" i="2"/>
  <c r="S56" i="2"/>
  <c r="R58" i="2"/>
  <c r="S58" i="2" s="1"/>
  <c r="R60" i="2"/>
  <c r="S60" i="2" s="1"/>
  <c r="R62" i="2"/>
  <c r="S62" i="2"/>
  <c r="R64" i="2"/>
  <c r="S64" i="2" s="1"/>
  <c r="R66" i="2"/>
  <c r="S66" i="2" s="1"/>
  <c r="R68" i="2"/>
  <c r="S68" i="2"/>
  <c r="R70" i="2"/>
  <c r="S70" i="2" s="1"/>
  <c r="R72" i="2"/>
  <c r="S72" i="2" s="1"/>
  <c r="R74" i="2"/>
  <c r="S74" i="2"/>
  <c r="R76" i="2"/>
  <c r="S76" i="2" s="1"/>
  <c r="R78" i="2"/>
  <c r="S78" i="2" s="1"/>
  <c r="R80" i="2"/>
  <c r="S80" i="2"/>
  <c r="R82" i="2"/>
  <c r="S82" i="2" s="1"/>
  <c r="R84" i="2"/>
  <c r="S84" i="2" s="1"/>
  <c r="R86" i="2"/>
  <c r="S86" i="2"/>
  <c r="S88" i="2"/>
  <c r="R90" i="2"/>
  <c r="S90" i="2" s="1"/>
  <c r="S2" i="2"/>
  <c r="R2" i="2"/>
  <c r="O4" i="2"/>
  <c r="P4" i="2" s="1"/>
  <c r="Q4" i="2" s="1"/>
  <c r="O6" i="2"/>
  <c r="P6" i="2" s="1"/>
  <c r="Q6" i="2" s="1"/>
  <c r="O8" i="2"/>
  <c r="P8" i="2" s="1"/>
  <c r="Q8" i="2" s="1"/>
  <c r="O10" i="2"/>
  <c r="P10" i="2" s="1"/>
  <c r="Q10" i="2" s="1"/>
  <c r="O12" i="2"/>
  <c r="P12" i="2" s="1"/>
  <c r="Q12" i="2" s="1"/>
  <c r="O14" i="2"/>
  <c r="P14" i="2" s="1"/>
  <c r="Q14" i="2" s="1"/>
  <c r="O16" i="2"/>
  <c r="P16" i="2" s="1"/>
  <c r="Q16" i="2" s="1"/>
  <c r="O18" i="2"/>
  <c r="P18" i="2" s="1"/>
  <c r="Q18" i="2" s="1"/>
  <c r="O20" i="2"/>
  <c r="P20" i="2" s="1"/>
  <c r="Q20" i="2" s="1"/>
  <c r="O22" i="2"/>
  <c r="P22" i="2" s="1"/>
  <c r="Q22" i="2" s="1"/>
  <c r="O24" i="2"/>
  <c r="P24" i="2" s="1"/>
  <c r="Q24" i="2" s="1"/>
  <c r="O26" i="2"/>
  <c r="P26" i="2" s="1"/>
  <c r="Q26" i="2" s="1"/>
  <c r="O28" i="2"/>
  <c r="P28" i="2" s="1"/>
  <c r="Q28" i="2" s="1"/>
  <c r="O30" i="2"/>
  <c r="P30" i="2" s="1"/>
  <c r="Q30" i="2" s="1"/>
  <c r="O32" i="2"/>
  <c r="P32" i="2" s="1"/>
  <c r="Q32" i="2" s="1"/>
  <c r="O34" i="2"/>
  <c r="P34" i="2" s="1"/>
  <c r="Q34" i="2" s="1"/>
  <c r="O36" i="2"/>
  <c r="P36" i="2" s="1"/>
  <c r="Q36" i="2" s="1"/>
  <c r="O38" i="2"/>
  <c r="P38" i="2" s="1"/>
  <c r="Q38" i="2" s="1"/>
  <c r="O40" i="2"/>
  <c r="P40" i="2" s="1"/>
  <c r="Q40" i="2" s="1"/>
  <c r="O42" i="2"/>
  <c r="P42" i="2" s="1"/>
  <c r="Q42" i="2" s="1"/>
  <c r="O44" i="2"/>
  <c r="P44" i="2" s="1"/>
  <c r="Q44" i="2" s="1"/>
  <c r="O46" i="2"/>
  <c r="P46" i="2" s="1"/>
  <c r="Q46" i="2" s="1"/>
  <c r="O48" i="2"/>
  <c r="P48" i="2" s="1"/>
  <c r="Q48" i="2" s="1"/>
  <c r="O50" i="2"/>
  <c r="P50" i="2" s="1"/>
  <c r="Q50" i="2" s="1"/>
  <c r="O52" i="2"/>
  <c r="P52" i="2" s="1"/>
  <c r="Q52" i="2" s="1"/>
  <c r="O54" i="2"/>
  <c r="P54" i="2" s="1"/>
  <c r="Q54" i="2" s="1"/>
  <c r="O56" i="2"/>
  <c r="P56" i="2" s="1"/>
  <c r="Q56" i="2" s="1"/>
  <c r="O58" i="2"/>
  <c r="P58" i="2" s="1"/>
  <c r="Q58" i="2" s="1"/>
  <c r="O60" i="2"/>
  <c r="P60" i="2" s="1"/>
  <c r="Q60" i="2" s="1"/>
  <c r="O62" i="2"/>
  <c r="P62" i="2" s="1"/>
  <c r="Q62" i="2" s="1"/>
  <c r="O64" i="2"/>
  <c r="P64" i="2" s="1"/>
  <c r="Q64" i="2" s="1"/>
  <c r="O66" i="2"/>
  <c r="P66" i="2" s="1"/>
  <c r="Q66" i="2" s="1"/>
  <c r="O68" i="2"/>
  <c r="P68" i="2" s="1"/>
  <c r="Q68" i="2" s="1"/>
  <c r="O70" i="2"/>
  <c r="P70" i="2" s="1"/>
  <c r="Q70" i="2" s="1"/>
  <c r="O72" i="2"/>
  <c r="P72" i="2" s="1"/>
  <c r="Q72" i="2" s="1"/>
  <c r="O74" i="2"/>
  <c r="P74" i="2" s="1"/>
  <c r="Q74" i="2" s="1"/>
  <c r="O76" i="2"/>
  <c r="P76" i="2" s="1"/>
  <c r="Q76" i="2" s="1"/>
  <c r="O78" i="2"/>
  <c r="P78" i="2" s="1"/>
  <c r="Q78" i="2" s="1"/>
  <c r="O80" i="2"/>
  <c r="P80" i="2" s="1"/>
  <c r="Q80" i="2" s="1"/>
  <c r="O82" i="2"/>
  <c r="P82" i="2" s="1"/>
  <c r="Q82" i="2" s="1"/>
  <c r="O84" i="2"/>
  <c r="P84" i="2" s="1"/>
  <c r="Q84" i="2" s="1"/>
  <c r="O86" i="2"/>
  <c r="P86" i="2" s="1"/>
  <c r="Q86" i="2" s="1"/>
  <c r="O88" i="2"/>
  <c r="P88" i="2" s="1"/>
  <c r="Q88" i="2" s="1"/>
  <c r="O90" i="2"/>
  <c r="P90" i="2" s="1"/>
  <c r="Q90" i="2" s="1"/>
  <c r="Q2" i="2"/>
  <c r="P2" i="2"/>
  <c r="O2" i="2"/>
  <c r="N4" i="2"/>
  <c r="N6" i="2"/>
  <c r="N8" i="2"/>
  <c r="N10" i="2"/>
  <c r="N12" i="2"/>
  <c r="N14" i="2"/>
  <c r="N16" i="2"/>
  <c r="N18" i="2"/>
  <c r="N20" i="2"/>
  <c r="N22" i="2"/>
  <c r="N24" i="2"/>
  <c r="N26" i="2"/>
  <c r="N28" i="2"/>
  <c r="N30" i="2"/>
  <c r="N32" i="2"/>
  <c r="N34" i="2"/>
  <c r="N36" i="2"/>
  <c r="N38" i="2"/>
  <c r="N40" i="2"/>
  <c r="N42" i="2"/>
  <c r="N44" i="2"/>
  <c r="N46" i="2"/>
  <c r="N48" i="2"/>
  <c r="N50" i="2"/>
  <c r="N52" i="2"/>
  <c r="N54" i="2"/>
  <c r="N56" i="2"/>
  <c r="N58" i="2"/>
  <c r="N60" i="2"/>
  <c r="N62" i="2"/>
  <c r="N64" i="2"/>
  <c r="N66" i="2"/>
  <c r="N68" i="2"/>
  <c r="N70" i="2"/>
  <c r="N72" i="2"/>
  <c r="N74" i="2"/>
  <c r="N76" i="2"/>
  <c r="N78" i="2"/>
  <c r="N80" i="2"/>
  <c r="N82" i="2"/>
  <c r="N84" i="2"/>
  <c r="N86" i="2"/>
  <c r="N88" i="2"/>
  <c r="N90" i="2"/>
  <c r="N2" i="2"/>
  <c r="L54" i="2"/>
  <c r="L56" i="2"/>
  <c r="L62" i="2"/>
  <c r="L64" i="2"/>
  <c r="L88" i="2"/>
  <c r="L14" i="2"/>
  <c r="L38" i="2"/>
  <c r="L44" i="2"/>
  <c r="G26" i="2"/>
  <c r="I26" i="2" s="1"/>
  <c r="L26" i="2" s="1"/>
  <c r="G38" i="2"/>
  <c r="I38" i="2" s="1"/>
  <c r="J38" i="2" s="1"/>
  <c r="G40" i="2"/>
  <c r="H40" i="2" s="1"/>
  <c r="G70" i="2"/>
  <c r="H70" i="2" s="1"/>
  <c r="G82" i="2"/>
  <c r="H82" i="2" s="1"/>
  <c r="D18" i="2"/>
  <c r="E18" i="2" s="1"/>
  <c r="G18" i="2" s="1"/>
  <c r="D52" i="2"/>
  <c r="E52" i="2" s="1"/>
  <c r="G52" i="2" s="1"/>
  <c r="D62" i="2"/>
  <c r="E62" i="2" s="1"/>
  <c r="D88" i="2"/>
  <c r="E88" i="2" s="1"/>
  <c r="G88" i="2" s="1"/>
  <c r="B4" i="2"/>
  <c r="C4" i="2" s="1"/>
  <c r="B6" i="2"/>
  <c r="C6" i="2" s="1"/>
  <c r="B8" i="2"/>
  <c r="B10" i="2"/>
  <c r="D10" i="2" s="1"/>
  <c r="E10" i="2" s="1"/>
  <c r="B12" i="2"/>
  <c r="C12" i="2" s="1"/>
  <c r="B14" i="2"/>
  <c r="D14" i="2" s="1"/>
  <c r="E14" i="2" s="1"/>
  <c r="B16" i="2"/>
  <c r="D16" i="2" s="1"/>
  <c r="E16" i="2" s="1"/>
  <c r="B18" i="2"/>
  <c r="C18" i="2" s="1"/>
  <c r="B20" i="2"/>
  <c r="D20" i="2" s="1"/>
  <c r="E20" i="2" s="1"/>
  <c r="C20" i="2"/>
  <c r="B22" i="2"/>
  <c r="C22" i="2" s="1"/>
  <c r="B24" i="2"/>
  <c r="C24" i="2" s="1"/>
  <c r="B26" i="2"/>
  <c r="F26" i="2" s="1"/>
  <c r="B28" i="2"/>
  <c r="C28" i="2" s="1"/>
  <c r="B30" i="2"/>
  <c r="C30" i="2" s="1"/>
  <c r="B32" i="2"/>
  <c r="C32" i="2" s="1"/>
  <c r="B34" i="2"/>
  <c r="D34" i="2" s="1"/>
  <c r="E34" i="2" s="1"/>
  <c r="B36" i="2"/>
  <c r="C36" i="2" s="1"/>
  <c r="B38" i="2"/>
  <c r="F38" i="2" s="1"/>
  <c r="C38" i="2"/>
  <c r="B40" i="2"/>
  <c r="D40" i="2" s="1"/>
  <c r="B42" i="2"/>
  <c r="C42" i="2" s="1"/>
  <c r="B44" i="2"/>
  <c r="B46" i="2"/>
  <c r="C46" i="2" s="1"/>
  <c r="B48" i="2"/>
  <c r="C48" i="2" s="1"/>
  <c r="B50" i="2"/>
  <c r="D50" i="2" s="1"/>
  <c r="E50" i="2" s="1"/>
  <c r="B52" i="2"/>
  <c r="C52" i="2" s="1"/>
  <c r="B54" i="2"/>
  <c r="C54" i="2" s="1"/>
  <c r="B56" i="2"/>
  <c r="C56" i="2"/>
  <c r="B58" i="2"/>
  <c r="D58" i="2" s="1"/>
  <c r="E58" i="2" s="1"/>
  <c r="B60" i="2"/>
  <c r="C60" i="2" s="1"/>
  <c r="B62" i="2"/>
  <c r="C62" i="2" s="1"/>
  <c r="B64" i="2"/>
  <c r="C64" i="2" s="1"/>
  <c r="B66" i="2"/>
  <c r="C66" i="2" s="1"/>
  <c r="B68" i="2"/>
  <c r="D68" i="2" s="1"/>
  <c r="E68" i="2" s="1"/>
  <c r="B70" i="2"/>
  <c r="F70" i="2" s="1"/>
  <c r="B72" i="2"/>
  <c r="C72" i="2" s="1"/>
  <c r="B74" i="2"/>
  <c r="C74" i="2"/>
  <c r="B76" i="2"/>
  <c r="D76" i="2" s="1"/>
  <c r="E76" i="2" s="1"/>
  <c r="B78" i="2"/>
  <c r="C78" i="2" s="1"/>
  <c r="B80" i="2"/>
  <c r="B82" i="2"/>
  <c r="C82" i="2" s="1"/>
  <c r="B84" i="2"/>
  <c r="C84" i="2" s="1"/>
  <c r="B86" i="2"/>
  <c r="D86" i="2" s="1"/>
  <c r="E86" i="2" s="1"/>
  <c r="B88" i="2"/>
  <c r="C88" i="2" s="1"/>
  <c r="B90" i="2"/>
  <c r="C90" i="2" s="1"/>
  <c r="B2" i="2"/>
  <c r="D84" i="2" l="1"/>
  <c r="E84" i="2" s="1"/>
  <c r="G84" i="2" s="1"/>
  <c r="D48" i="2"/>
  <c r="E48" i="2" s="1"/>
  <c r="G48" i="2" s="1"/>
  <c r="D4" i="2"/>
  <c r="E4" i="2" s="1"/>
  <c r="G4" i="2" s="1"/>
  <c r="I4" i="2" s="1"/>
  <c r="D22" i="2"/>
  <c r="E22" i="2" s="1"/>
  <c r="F22" i="2" s="1"/>
  <c r="F80" i="2"/>
  <c r="F44" i="2"/>
  <c r="C26" i="2"/>
  <c r="D80" i="2"/>
  <c r="E80" i="2" s="1"/>
  <c r="D44" i="2"/>
  <c r="E44" i="2" s="1"/>
  <c r="F82" i="2"/>
  <c r="C70" i="2"/>
  <c r="C34" i="2"/>
  <c r="C16" i="2"/>
  <c r="D70" i="2"/>
  <c r="D38" i="2"/>
  <c r="H26" i="2"/>
  <c r="C76" i="2"/>
  <c r="C40" i="2"/>
  <c r="D66" i="2"/>
  <c r="E66" i="2" s="1"/>
  <c r="G66" i="2" s="1"/>
  <c r="D30" i="2"/>
  <c r="E30" i="2" s="1"/>
  <c r="G30" i="2" s="1"/>
  <c r="F40" i="2"/>
  <c r="G86" i="2"/>
  <c r="G68" i="2"/>
  <c r="H88" i="2"/>
  <c r="J88" i="2"/>
  <c r="G20" i="2"/>
  <c r="H20" i="2"/>
  <c r="F10" i="2"/>
  <c r="G10" i="2"/>
  <c r="H84" i="2"/>
  <c r="I84" i="2"/>
  <c r="J84" i="2"/>
  <c r="H48" i="2"/>
  <c r="I48" i="2"/>
  <c r="H4" i="2"/>
  <c r="F76" i="2"/>
  <c r="G76" i="2"/>
  <c r="G50" i="2"/>
  <c r="H50" i="2" s="1"/>
  <c r="G14" i="2"/>
  <c r="J14" i="2" s="1"/>
  <c r="H52" i="2"/>
  <c r="I52" i="2"/>
  <c r="G80" i="2"/>
  <c r="G44" i="2"/>
  <c r="J44" i="2" s="1"/>
  <c r="H44" i="2"/>
  <c r="F58" i="2"/>
  <c r="G58" i="2"/>
  <c r="G62" i="2"/>
  <c r="J62" i="2" s="1"/>
  <c r="H62" i="2"/>
  <c r="H18" i="2"/>
  <c r="I18" i="2"/>
  <c r="F62" i="2"/>
  <c r="G34" i="2"/>
  <c r="F34" i="2"/>
  <c r="G16" i="2"/>
  <c r="F16" i="2"/>
  <c r="H66" i="2"/>
  <c r="J66" i="2"/>
  <c r="I66" i="2"/>
  <c r="H30" i="2"/>
  <c r="I30" i="2"/>
  <c r="D28" i="2"/>
  <c r="E28" i="2" s="1"/>
  <c r="G28" i="2" s="1"/>
  <c r="F4" i="2"/>
  <c r="C80" i="2"/>
  <c r="C58" i="2"/>
  <c r="C44" i="2"/>
  <c r="C8" i="2"/>
  <c r="D82" i="2"/>
  <c r="D74" i="2"/>
  <c r="E74" i="2" s="1"/>
  <c r="D64" i="2"/>
  <c r="E64" i="2" s="1"/>
  <c r="G64" i="2" s="1"/>
  <c r="D56" i="2"/>
  <c r="E56" i="2" s="1"/>
  <c r="F56" i="2" s="1"/>
  <c r="D46" i="2"/>
  <c r="E46" i="2" s="1"/>
  <c r="D36" i="2"/>
  <c r="E36" i="2" s="1"/>
  <c r="G36" i="2" s="1"/>
  <c r="D26" i="2"/>
  <c r="D8" i="2"/>
  <c r="E8" i="2" s="1"/>
  <c r="F8" i="2" s="1"/>
  <c r="F86" i="2"/>
  <c r="F50" i="2"/>
  <c r="F14" i="2"/>
  <c r="H38" i="2"/>
  <c r="D2" i="2"/>
  <c r="E2" i="2" s="1"/>
  <c r="F88" i="2"/>
  <c r="F64" i="2"/>
  <c r="F52" i="2"/>
  <c r="C86" i="2"/>
  <c r="C50" i="2"/>
  <c r="C14" i="2"/>
  <c r="D90" i="2"/>
  <c r="E90" i="2" s="1"/>
  <c r="G90" i="2" s="1"/>
  <c r="D72" i="2"/>
  <c r="E72" i="2" s="1"/>
  <c r="G72" i="2" s="1"/>
  <c r="D54" i="2"/>
  <c r="E54" i="2" s="1"/>
  <c r="G54" i="2" s="1"/>
  <c r="D24" i="2"/>
  <c r="E24" i="2" s="1"/>
  <c r="G24" i="2" s="1"/>
  <c r="D6" i="2"/>
  <c r="E6" i="2" s="1"/>
  <c r="G6" i="2" s="1"/>
  <c r="F84" i="2"/>
  <c r="F48" i="2"/>
  <c r="I70" i="2"/>
  <c r="C2" i="2"/>
  <c r="D78" i="2"/>
  <c r="E78" i="2" s="1"/>
  <c r="G78" i="2" s="1"/>
  <c r="D60" i="2"/>
  <c r="E60" i="2" s="1"/>
  <c r="G60" i="2" s="1"/>
  <c r="D42" i="2"/>
  <c r="E42" i="2" s="1"/>
  <c r="G42" i="2" s="1"/>
  <c r="D32" i="2"/>
  <c r="E32" i="2" s="1"/>
  <c r="F32" i="2" s="1"/>
  <c r="D12" i="2"/>
  <c r="E12" i="2" s="1"/>
  <c r="G12" i="2" s="1"/>
  <c r="F68" i="2"/>
  <c r="F20" i="2"/>
  <c r="I82" i="2"/>
  <c r="J26" i="2"/>
  <c r="C68" i="2"/>
  <c r="C10" i="2"/>
  <c r="F78" i="2"/>
  <c r="F66" i="2"/>
  <c r="F54" i="2"/>
  <c r="F30" i="2"/>
  <c r="F18" i="2"/>
  <c r="I40" i="2"/>
  <c r="J4" i="2" l="1"/>
  <c r="L4" i="2"/>
  <c r="J40" i="2"/>
  <c r="L40" i="2"/>
  <c r="F90" i="2"/>
  <c r="L48" i="2"/>
  <c r="F24" i="2"/>
  <c r="G22" i="2"/>
  <c r="I22" i="2" s="1"/>
  <c r="J52" i="2"/>
  <c r="L52" i="2"/>
  <c r="J18" i="2"/>
  <c r="L18" i="2"/>
  <c r="J70" i="2"/>
  <c r="L70" i="2"/>
  <c r="J48" i="2"/>
  <c r="F12" i="2"/>
  <c r="J30" i="2"/>
  <c r="L30" i="2"/>
  <c r="J82" i="2"/>
  <c r="L82" i="2"/>
  <c r="F36" i="2"/>
  <c r="L66" i="2"/>
  <c r="L84" i="2"/>
  <c r="H6" i="2"/>
  <c r="I6" i="2"/>
  <c r="J6" i="2"/>
  <c r="G74" i="2"/>
  <c r="H74" i="2"/>
  <c r="H24" i="2"/>
  <c r="I24" i="2"/>
  <c r="J24" i="2"/>
  <c r="H76" i="2"/>
  <c r="I76" i="2"/>
  <c r="H78" i="2"/>
  <c r="I78" i="2"/>
  <c r="H54" i="2"/>
  <c r="J54" i="2"/>
  <c r="H22" i="2"/>
  <c r="H36" i="2"/>
  <c r="I36" i="2"/>
  <c r="J36" i="2" s="1"/>
  <c r="I20" i="2"/>
  <c r="I68" i="2"/>
  <c r="F6" i="2"/>
  <c r="F60" i="2"/>
  <c r="H72" i="2"/>
  <c r="I72" i="2"/>
  <c r="J72" i="2"/>
  <c r="F28" i="2"/>
  <c r="F46" i="2"/>
  <c r="G46" i="2"/>
  <c r="H16" i="2"/>
  <c r="I16" i="2"/>
  <c r="H68" i="2"/>
  <c r="H58" i="2"/>
  <c r="I58" i="2"/>
  <c r="G2" i="2"/>
  <c r="H28" i="2"/>
  <c r="I28" i="2"/>
  <c r="F42" i="2"/>
  <c r="H12" i="2"/>
  <c r="I12" i="2"/>
  <c r="J12" i="2"/>
  <c r="F72" i="2"/>
  <c r="H90" i="2"/>
  <c r="I90" i="2"/>
  <c r="G56" i="2"/>
  <c r="J56" i="2" s="1"/>
  <c r="H56" i="2"/>
  <c r="I80" i="2"/>
  <c r="H14" i="2"/>
  <c r="F74" i="2"/>
  <c r="I86" i="2"/>
  <c r="H42" i="2"/>
  <c r="I42" i="2"/>
  <c r="J42" i="2"/>
  <c r="G8" i="2"/>
  <c r="H8" i="2"/>
  <c r="H60" i="2"/>
  <c r="I60" i="2"/>
  <c r="J60" i="2"/>
  <c r="H32" i="2"/>
  <c r="G32" i="2"/>
  <c r="H64" i="2"/>
  <c r="J64" i="2"/>
  <c r="H34" i="2"/>
  <c r="I34" i="2"/>
  <c r="H80" i="2"/>
  <c r="I50" i="2"/>
  <c r="J50" i="2"/>
  <c r="H10" i="2"/>
  <c r="I10" i="2"/>
  <c r="F2" i="2"/>
  <c r="H86" i="2"/>
  <c r="J22" i="2" l="1"/>
  <c r="L22" i="2"/>
  <c r="J86" i="2"/>
  <c r="L86" i="2"/>
  <c r="L68" i="2"/>
  <c r="J28" i="2"/>
  <c r="L28" i="2"/>
  <c r="J16" i="2"/>
  <c r="L16" i="2"/>
  <c r="L72" i="2"/>
  <c r="J20" i="2"/>
  <c r="L20" i="2"/>
  <c r="L6" i="2"/>
  <c r="L50" i="2"/>
  <c r="L24" i="2"/>
  <c r="J90" i="2"/>
  <c r="L90" i="2"/>
  <c r="J80" i="2"/>
  <c r="L80" i="2"/>
  <c r="L36" i="2"/>
  <c r="J34" i="2"/>
  <c r="L34" i="2"/>
  <c r="L42" i="2"/>
  <c r="L12" i="2"/>
  <c r="J58" i="2"/>
  <c r="L58" i="2"/>
  <c r="J78" i="2"/>
  <c r="L78" i="2"/>
  <c r="J10" i="2"/>
  <c r="L10" i="2"/>
  <c r="L60" i="2"/>
  <c r="J68" i="2"/>
  <c r="J76" i="2"/>
  <c r="L76" i="2"/>
  <c r="I74" i="2"/>
  <c r="J74" i="2"/>
  <c r="I2" i="2"/>
  <c r="H2" i="2"/>
  <c r="H46" i="2"/>
  <c r="I46" i="2"/>
  <c r="I32" i="2"/>
  <c r="I8" i="2"/>
  <c r="J8" i="2"/>
  <c r="L2" i="2" l="1"/>
  <c r="L8" i="2"/>
  <c r="J32" i="2"/>
  <c r="L32" i="2"/>
  <c r="L74" i="2"/>
  <c r="J46" i="2"/>
  <c r="L46" i="2"/>
  <c r="J2" i="2"/>
</calcChain>
</file>

<file path=xl/sharedStrings.xml><?xml version="1.0" encoding="utf-8"?>
<sst xmlns="http://schemas.openxmlformats.org/spreadsheetml/2006/main" count="868" uniqueCount="521">
  <si>
    <t>large, faint emission nebula; rated “eeF”; also look for E/R nebula Ced 214 (associated w/ star cluster Berkeley 59) 1° S</t>
  </si>
  <si>
    <t>faint patch at low power; high power needed to resolve this rich cluster (also look for Trumpler 1 cluster 3° S)</t>
  </si>
  <si>
    <t>brightest part of a complex of nebulosity that includes IC 1805 and IC 1848; use a nebular filter</t>
  </si>
  <si>
    <t>heavily reddened galaxy; very faint; requires large aperture and black skies; nearby Maffei II for extremists</t>
  </si>
  <si>
    <t>Class V globular in dwarf “Fornax System” Local Group galaxy 630 000 ly away; galaxy itself invisible?</t>
  </si>
  <si>
    <t>Perseus galaxy cluster 300 million ly away; mag. 11.6 NGC 1275 Perseus A at centre; see close-up chart A4</t>
  </si>
  <si>
    <t>Pleiades nebulosity (also includes IC 349); brightest around Merope; requires transparent skies and clean optics</t>
  </si>
  <si>
    <t>large and diffuse face-on spiral; member of UMa–Cam cloud (Kemble’s Cascade of stars also on this chart)</t>
  </si>
  <si>
    <t>California Nebula; very large and faint; use a wide-field telescope or big binoculars plus Hβ filter</t>
  </si>
  <si>
    <t>Flaming Star Nebula associated with runaway star AE Aurigae; see Burnham’s Handbook p. 285 (also look for IC 410)</t>
  </si>
  <si>
    <t>Barnard’s Loop; SNR or interstellar bubble? difficult to detect due to size; use filter and sweep with wide field</t>
  </si>
  <si>
    <t>Seagull Nebula; large, faint; contains bright patches Gum 1 (–10°28′), NGC 2327 (–11°18′) &amp; Ced 90 (–12°20′)</t>
  </si>
  <si>
    <t>Medusa Nebula or Abell 21; impressive in large aperture w/ OIII filter</t>
  </si>
  <si>
    <t>Jones–Emberson 1; faint with two small components; use OIII filter; sometimes confused with nearby NGC 2474–75</t>
  </si>
  <si>
    <t>dwarf elliptical; satellite of Milky Way; very low surface brightness; 0.3° N of Regulus! requires clean optics</t>
  </si>
  <si>
    <t>cluster of some 30 or more galaxies within a 1° field near 93 Leonis; Copeland’s Septet nearby</t>
  </si>
  <si>
    <t>“Polarissima Borealis”—closest galaxy to the north celestial pole; small, faint, and otherwise unremarkable</t>
  </si>
  <si>
    <t>very large, dim barred spiral; a diffuse glow (NGC 4395 on Chart #54 a similar large diffuse face-on)</t>
  </si>
  <si>
    <t>Markarian 205; a faint star on SW edge of NGC 4319; centre of redshift controversy</t>
  </si>
  <si>
    <t>at 2–3 billon ly away, one of the most distant objects visible in amateur telescopes; magnitude variable</t>
  </si>
  <si>
    <t>“The Mice” or VV 224—two classic interacting galaxies; very faint double nature detectable at high power</t>
  </si>
  <si>
    <t>Coma Berenices galaxy cluster; very rich; 400 million ly away; brightest member NGC 4889; see close-up chart A8</t>
  </si>
  <si>
    <t>faint and very loose globular 1° SE of M53; requires large aperture to resolve; difficult in hazy skies; class XI</t>
  </si>
  <si>
    <t>large and loose; easily hidden in hazy skies at higher latitude; brightest stars mag. 13.3, main branch mag. 16.3</t>
  </si>
  <si>
    <t>Corona Borealis galaxy cluster; perhaps the most difficult object for amateur telescopes; 1.5 billion ly away</t>
  </si>
  <si>
    <t>Seyfert’s Sextet (6027 A–F); compact group of 6 small and very faint galaxies; see Burnham’s Handbook p. 1793</t>
  </si>
  <si>
    <t>large, faint but very rich open cluster with 300 stars; a faint smear in smaller instruments; Type II 3 r</t>
  </si>
  <si>
    <t>Campbell’s Hydrogen Star; very bright but very starlike; also catalogued as star BD +30°3639</t>
  </si>
  <si>
    <t>Minkowski 1-92 or Footprint Nebula; bright, starlike reflection nebula; double at high mag; associated star invisible</t>
  </si>
  <si>
    <t>Barnard’s Galaxy; member of the Local Group; large but very low surface brightness; requires transparent skies</t>
  </si>
  <si>
    <t>brightest of 15 heavily reddened GCs found on Sky Survey; magnitude is misleading; 11 Terzan GCs more challenging</t>
  </si>
  <si>
    <t>bright but starlike planetary; the challenge is to see the disk! blink the field with and without a nebular filter</t>
  </si>
  <si>
    <t>the “Egg Nebula”; a very small proto-planetary nebula; can owners of large telescopes detect polarization?</t>
  </si>
  <si>
    <t>extremely large and diffuse area of emission nebulosity; use nebular filter and very wide-field optics in dark sky</t>
  </si>
  <si>
    <t>Cocoon Nebula; faint and diffuse; use Hβ filter; at the end of the long filamentary dark nebula Barnard 168</t>
  </si>
  <si>
    <t>Stephan’s Quintet; 0.5° SSW of NGC 7331; easy to pick out 3 or 4 (also look for “companions” to 7331)</t>
  </si>
  <si>
    <r>
      <t>1</t>
    </r>
    <r>
      <rPr>
        <b/>
        <sz val="12"/>
        <color theme="1"/>
        <rFont val="Times New Roman"/>
        <family val="1"/>
      </rPr>
      <t xml:space="preserve"> NGC 7822 </t>
    </r>
    <r>
      <rPr>
        <sz val="12"/>
        <color theme="1"/>
        <rFont val="Times New Roman"/>
        <family val="1"/>
      </rPr>
      <t>Cep E/RN 0 03.6 +68 37 — 60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30 8 300</t>
    </r>
  </si>
  <si>
    <r>
      <t xml:space="preserve">2 IC 59 </t>
    </r>
    <r>
      <rPr>
        <sz val="12"/>
        <color theme="1"/>
        <rFont val="Times New Roman"/>
        <family val="1"/>
      </rPr>
      <t>Cas E/RN 0 56.7 +61 04 — 10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5 18 200–250</t>
    </r>
  </si>
  <si>
    <r>
      <t xml:space="preserve">faint emission/reflection nebula paired with IC 63 very close to </t>
    </r>
    <r>
      <rPr>
        <sz val="12"/>
        <color theme="1"/>
        <rFont val="Symbol"/>
        <family val="1"/>
        <charset val="2"/>
      </rPr>
      <t>γ</t>
    </r>
    <r>
      <rPr>
        <sz val="12"/>
        <color theme="1"/>
        <rFont val="Times New Roman"/>
        <family val="1"/>
      </rPr>
      <t xml:space="preserve"> Cas.; requires clean optics; rated as “pF”</t>
    </r>
  </si>
  <si>
    <r>
      <t xml:space="preserve">3 NGC 609 </t>
    </r>
    <r>
      <rPr>
        <sz val="12"/>
        <color theme="1"/>
        <rFont val="Times New Roman"/>
        <family val="1"/>
      </rPr>
      <t>Cas OC 1 37.2 +64 33 11.0 3.0 17 250–300</t>
    </r>
  </si>
  <si>
    <r>
      <t xml:space="preserve">4 IC 1795 </t>
    </r>
    <r>
      <rPr>
        <sz val="12"/>
        <color theme="1"/>
        <rFont val="Times New Roman"/>
        <family val="1"/>
      </rPr>
      <t>Cas EN 2 24.7 +61 54 — 27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13 29 200</t>
    </r>
  </si>
  <si>
    <r>
      <t xml:space="preserve">5 Maffei I </t>
    </r>
    <r>
      <rPr>
        <sz val="12"/>
        <color theme="1"/>
        <rFont val="Times New Roman"/>
        <family val="1"/>
      </rPr>
      <t xml:space="preserve">Cas G-E3 2 36.3 +59 39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14 5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3 29 300</t>
    </r>
  </si>
  <si>
    <r>
      <t xml:space="preserve">6 NGC 1049 </t>
    </r>
    <r>
      <rPr>
        <sz val="12"/>
        <color theme="1"/>
        <rFont val="Times New Roman"/>
        <family val="1"/>
      </rPr>
      <t>For GC 2 39.7 –34 29 11.0 0.6 175 250–300</t>
    </r>
  </si>
  <si>
    <r>
      <t xml:space="preserve">7 Abell 426 </t>
    </r>
    <r>
      <rPr>
        <sz val="12"/>
        <color theme="1"/>
        <rFont val="Times New Roman"/>
        <family val="1"/>
      </rPr>
      <t xml:space="preserve">Per G cl. 3 19.8 +41 31 12–16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30 43, A4 200–400</t>
    </r>
  </si>
  <si>
    <r>
      <t xml:space="preserve">8 NGC 1432/35 </t>
    </r>
    <r>
      <rPr>
        <sz val="12"/>
        <color theme="1"/>
        <rFont val="Times New Roman"/>
        <family val="1"/>
      </rPr>
      <t>Tau RN 3 46.1 +23 47 — 30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30 78, A12 100–150</t>
    </r>
  </si>
  <si>
    <r>
      <t xml:space="preserve">9 IC 342 </t>
    </r>
    <r>
      <rPr>
        <sz val="12"/>
        <color theme="1"/>
        <rFont val="Times New Roman"/>
        <family val="1"/>
      </rPr>
      <t xml:space="preserve">Cam G-SBc 3 46.8 +68 06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12 17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17 16 200–300</t>
    </r>
  </si>
  <si>
    <r>
      <t xml:space="preserve">10 NGC 1499 </t>
    </r>
    <r>
      <rPr>
        <sz val="12"/>
        <color theme="1"/>
        <rFont val="Times New Roman"/>
        <family val="1"/>
      </rPr>
      <t>Per EN 4 00.7 +36 37 — 145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40 60 80–125 RFT</t>
    </r>
  </si>
  <si>
    <r>
      <t xml:space="preserve">11 IC 405 </t>
    </r>
    <r>
      <rPr>
        <sz val="12"/>
        <color theme="1"/>
        <rFont val="Times New Roman"/>
        <family val="1"/>
      </rPr>
      <t>Aur E/RN 5 16.2 +34 16 — 30</t>
    </r>
    <r>
      <rPr>
        <sz val="12"/>
        <color theme="1"/>
        <rFont val="Symbol"/>
        <family val="1"/>
        <charset val="2"/>
      </rPr>
      <t> × </t>
    </r>
    <r>
      <rPr>
        <sz val="12"/>
        <color theme="1"/>
        <rFont val="Times New Roman"/>
        <family val="1"/>
      </rPr>
      <t>19 59 200</t>
    </r>
  </si>
  <si>
    <r>
      <t>12 HH 1</t>
    </r>
    <r>
      <rPr>
        <sz val="12"/>
        <color theme="1"/>
        <rFont val="Times New Roman"/>
        <family val="1"/>
      </rPr>
      <t xml:space="preserve"> Ori E 5 36.3 –06 45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14.5 8″ 136 250</t>
    </r>
  </si>
  <si>
    <r>
      <t>Herbig–Haro 1; best with no filter at 250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 xml:space="preserve"> </t>
    </r>
    <r>
      <rPr>
        <sz val="12"/>
        <color theme="1"/>
        <rFont val="Times New Roman"/>
        <family val="1"/>
      </rPr>
      <t>or more; bipolar jets from forming star; not plotted; 2.5</t>
    </r>
    <r>
      <rPr>
        <sz val="12"/>
        <color theme="1"/>
        <rFont val="Symbol"/>
        <family val="1"/>
        <charset val="2"/>
      </rPr>
      <t>′</t>
    </r>
    <r>
      <rPr>
        <sz val="12"/>
        <color theme="1"/>
        <rFont val="Times New Roman"/>
        <family val="1"/>
      </rPr>
      <t xml:space="preserve"> SW NGC 1999</t>
    </r>
  </si>
  <si>
    <r>
      <t xml:space="preserve">13 IC 434 / B 33 </t>
    </r>
    <r>
      <rPr>
        <sz val="12"/>
        <color theme="1"/>
        <rFont val="Times New Roman"/>
        <family val="1"/>
      </rPr>
      <t>Ori E/DN 5 40.9 –2 28 — 60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10 116 100–150 in dark sky!</t>
    </r>
  </si>
  <si>
    <r>
      <t>B 33 is the Horsehead Nebula, a dark nebula superimposed on a very faint emission nebula IC 434; use H</t>
    </r>
    <r>
      <rPr>
        <sz val="12"/>
        <color theme="1"/>
        <rFont val="Symbol"/>
        <family val="1"/>
        <charset val="2"/>
      </rPr>
      <t>β</t>
    </r>
    <r>
      <rPr>
        <sz val="12"/>
        <color theme="1"/>
        <rFont val="Times New Roman"/>
        <family val="1"/>
      </rPr>
      <t xml:space="preserve"> filter</t>
    </r>
  </si>
  <si>
    <r>
      <t xml:space="preserve">14 Sh 2-276 </t>
    </r>
    <r>
      <rPr>
        <sz val="12"/>
        <color theme="1"/>
        <rFont val="Times New Roman"/>
        <family val="1"/>
      </rPr>
      <t>Ori EN 5 48.0 +1 — — 600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30! 116 100–150 RFT</t>
    </r>
  </si>
  <si>
    <r>
      <t xml:space="preserve">15 Abell 12 </t>
    </r>
    <r>
      <rPr>
        <sz val="12"/>
        <color theme="1"/>
        <rFont val="Times New Roman"/>
        <family val="1"/>
      </rPr>
      <t xml:space="preserve">Ori PN 6 02.4 +9 39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13 37″ 96 250–300</t>
    </r>
  </si>
  <si>
    <r>
      <t xml:space="preserve">plotted in </t>
    </r>
    <r>
      <rPr>
        <i/>
        <sz val="12"/>
        <color theme="1"/>
        <rFont val="Times New Roman"/>
        <family val="1"/>
      </rPr>
      <t>Uranometria</t>
    </r>
    <r>
      <rPr>
        <sz val="12"/>
        <color theme="1"/>
        <rFont val="Times New Roman"/>
        <family val="1"/>
      </rPr>
      <t xml:space="preserve"> as PK 198.6–6.3; on NW edge of </t>
    </r>
    <r>
      <rPr>
        <sz val="12"/>
        <color theme="1"/>
        <rFont val="Symbol"/>
        <family val="1"/>
        <charset val="2"/>
      </rPr>
      <t>μ</t>
    </r>
    <r>
      <rPr>
        <sz val="12"/>
        <color theme="1"/>
        <rFont val="Times New Roman"/>
        <family val="1"/>
      </rPr>
      <t xml:space="preserve"> Orionis; OIII filter required</t>
    </r>
  </si>
  <si>
    <r>
      <t xml:space="preserve">16 IC 443 </t>
    </r>
    <r>
      <rPr>
        <sz val="12"/>
        <color theme="1"/>
        <rFont val="Times New Roman"/>
        <family val="1"/>
      </rPr>
      <t>Gem SNR 6 16.9 +22 47 — 50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40 76 250–300</t>
    </r>
  </si>
  <si>
    <r>
      <t xml:space="preserve">faint supernova remnant very close to </t>
    </r>
    <r>
      <rPr>
        <sz val="12"/>
        <color theme="1"/>
        <rFont val="Symbol"/>
        <family val="1"/>
        <charset val="2"/>
      </rPr>
      <t>η</t>
    </r>
    <r>
      <rPr>
        <sz val="12"/>
        <color theme="1"/>
        <rFont val="Times New Roman"/>
        <family val="1"/>
      </rPr>
      <t xml:space="preserve"> Gem.; use filter (also look for NGC 2174 and Sh 2–247 on this chart)</t>
    </r>
  </si>
  <si>
    <r>
      <t xml:space="preserve">17 J 900 </t>
    </r>
    <r>
      <rPr>
        <sz val="12"/>
        <color theme="1"/>
        <rFont val="Times New Roman"/>
        <family val="1"/>
      </rPr>
      <t>Gem PN 6 25.9 +17 47 12.2 8″ 76 200</t>
    </r>
  </si>
  <si>
    <r>
      <t xml:space="preserve">Jonckheere 900; bright starlike planetary; plotted as PK 194.2+2.5 in </t>
    </r>
    <r>
      <rPr>
        <i/>
        <sz val="12"/>
        <color theme="1"/>
        <rFont val="Times New Roman"/>
        <family val="1"/>
      </rPr>
      <t>Uranometria</t>
    </r>
    <r>
      <rPr>
        <sz val="12"/>
        <color theme="1"/>
        <rFont val="Times New Roman"/>
        <family val="1"/>
      </rPr>
      <t>; use OIII filter &amp; high power</t>
    </r>
  </si>
  <si>
    <r>
      <t xml:space="preserve">18 IC 2177 </t>
    </r>
    <r>
      <rPr>
        <sz val="12"/>
        <color theme="1"/>
        <rFont val="Times New Roman"/>
        <family val="1"/>
      </rPr>
      <t>Mon E/RN 7 05.1</t>
    </r>
    <r>
      <rPr>
        <sz val="12"/>
        <color theme="1"/>
        <rFont val="Symbol"/>
        <family val="1"/>
        <charset val="2"/>
      </rPr>
      <t xml:space="preserve"> </t>
    </r>
    <r>
      <rPr>
        <sz val="12"/>
        <color theme="1"/>
        <rFont val="Times New Roman"/>
        <family val="1"/>
      </rPr>
      <t>–10 42 — 120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40 135 200–300</t>
    </r>
  </si>
  <si>
    <r>
      <t xml:space="preserve">19 PK 205 +14.2 </t>
    </r>
    <r>
      <rPr>
        <sz val="12"/>
        <color theme="1"/>
        <rFont val="Times New Roman"/>
        <family val="1"/>
      </rPr>
      <t xml:space="preserve">Gem PN 7 29.0 +13 15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 xml:space="preserve">13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700″ 95 200–250</t>
    </r>
  </si>
  <si>
    <r>
      <t xml:space="preserve">20 PK 164 +31.1 </t>
    </r>
    <r>
      <rPr>
        <sz val="12"/>
        <color theme="1"/>
        <rFont val="Times New Roman"/>
        <family val="1"/>
      </rPr>
      <t xml:space="preserve">Lyn PN 7 57.8 +53 25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14 400″ 26 250</t>
    </r>
  </si>
  <si>
    <r>
      <t xml:space="preserve">21 Leo I </t>
    </r>
    <r>
      <rPr>
        <sz val="12"/>
        <color theme="1"/>
        <rFont val="Times New Roman"/>
        <family val="1"/>
      </rPr>
      <t>Leo G-E3 10 08.4 +12 18 9.8 10.7 × 8.3 93 300</t>
    </r>
  </si>
  <si>
    <r>
      <t xml:space="preserve">22 Abell 1367 </t>
    </r>
    <r>
      <rPr>
        <sz val="12"/>
        <color theme="1"/>
        <rFont val="Times New Roman"/>
        <family val="1"/>
      </rPr>
      <t xml:space="preserve">Leo G cl. 11 44.0 +19 57 13–16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60 72, A11 300–400</t>
    </r>
  </si>
  <si>
    <r>
      <t xml:space="preserve">23 NGC 3172 </t>
    </r>
    <r>
      <rPr>
        <sz val="12"/>
        <color theme="1"/>
        <rFont val="Times New Roman"/>
        <family val="1"/>
      </rPr>
      <t>UMi G-Sb 11 50.2 +89 07 13.6 0.7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0.7 1 250</t>
    </r>
  </si>
  <si>
    <r>
      <t xml:space="preserve">24 NGC 4236 </t>
    </r>
    <r>
      <rPr>
        <sz val="12"/>
        <color theme="1"/>
        <rFont val="Times New Roman"/>
        <family val="1"/>
      </rPr>
      <t>Dra G-SBb 12 16.7 +69 28 9.6 18.6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6.9 13 200–250</t>
    </r>
  </si>
  <si>
    <r>
      <t xml:space="preserve">25 Mrk 205 </t>
    </r>
    <r>
      <rPr>
        <sz val="12"/>
        <color theme="1"/>
        <rFont val="Times New Roman"/>
        <family val="1"/>
      </rPr>
      <t>Dra Q 12 21.6 +75 18 14.5 stellar 5 300</t>
    </r>
  </si>
  <si>
    <r>
      <t xml:space="preserve">26 3C 273 </t>
    </r>
    <r>
      <rPr>
        <sz val="12"/>
        <color theme="1"/>
        <rFont val="Times New Roman"/>
        <family val="1"/>
      </rPr>
      <t>Vir Q 12 29.1 +2 03 12–13 stellar 111 250–300</t>
    </r>
  </si>
  <si>
    <r>
      <t xml:space="preserve">27 NGC 4676 </t>
    </r>
    <r>
      <rPr>
        <sz val="12"/>
        <color theme="1"/>
        <rFont val="Times New Roman"/>
        <family val="1"/>
      </rPr>
      <t>Com G cl. 12 46.2 +30 44 14.lp 2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1 53 250</t>
    </r>
  </si>
  <si>
    <r>
      <t xml:space="preserve">28 Abell 1656 </t>
    </r>
    <r>
      <rPr>
        <sz val="12"/>
        <color theme="1"/>
        <rFont val="Times New Roman"/>
        <family val="1"/>
      </rPr>
      <t xml:space="preserve">Com G cl. 13 00.1 +27 58 12–16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60 71, A8 250–300</t>
    </r>
  </si>
  <si>
    <r>
      <t xml:space="preserve">29 NGC 5053 </t>
    </r>
    <r>
      <rPr>
        <sz val="12"/>
        <color theme="1"/>
        <rFont val="Times New Roman"/>
        <family val="1"/>
      </rPr>
      <t>Com GC 13 16.4 +17 42 9.8 10.5 71 100–200</t>
    </r>
  </si>
  <si>
    <r>
      <t xml:space="preserve">30 NGC 5897 </t>
    </r>
    <r>
      <rPr>
        <sz val="12"/>
        <color theme="1"/>
        <rFont val="Times New Roman"/>
        <family val="1"/>
      </rPr>
      <t>Lib GC 15 17.4 –21 01 8.6 12.6 148 150–200</t>
    </r>
  </si>
  <si>
    <r>
      <t xml:space="preserve">31 Abell 2065 </t>
    </r>
    <r>
      <rPr>
        <sz val="12"/>
        <color theme="1"/>
        <rFont val="Times New Roman"/>
        <family val="1"/>
      </rPr>
      <t xml:space="preserve">CrB G cl. 15 22.7 +27 43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 xml:space="preserve">16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30 69 500 in superb sky!</t>
    </r>
  </si>
  <si>
    <r>
      <t xml:space="preserve">32 NGC 6027 </t>
    </r>
    <r>
      <rPr>
        <sz val="12"/>
        <color theme="1"/>
        <rFont val="Times New Roman"/>
        <family val="1"/>
      </rPr>
      <t>Ser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G cl. 15 59.2 +20 45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15 2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1 69 400</t>
    </r>
  </si>
  <si>
    <r>
      <t xml:space="preserve">33 B 72 </t>
    </r>
    <r>
      <rPr>
        <sz val="12"/>
        <color theme="1"/>
        <rFont val="Times New Roman"/>
        <family val="1"/>
      </rPr>
      <t>Oph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DN 17 23.5 –23 38 — 30 146 80–125 RFT</t>
    </r>
  </si>
  <si>
    <r>
      <t xml:space="preserve">Barnard’s dark S-Nebula or “The Snake”; opacity of 6/6; 1.5° NNE of </t>
    </r>
    <r>
      <rPr>
        <sz val="12"/>
        <color theme="1"/>
        <rFont val="Symbol"/>
        <family val="1"/>
        <charset val="2"/>
      </rPr>
      <t>θ</t>
    </r>
    <r>
      <rPr>
        <sz val="12"/>
        <color theme="1"/>
        <rFont val="Times New Roman"/>
        <family val="1"/>
      </rPr>
      <t xml:space="preserve"> Ophiuchi; area rich in dark nebulae</t>
    </r>
  </si>
  <si>
    <r>
      <t xml:space="preserve">34 NGC 6791 </t>
    </r>
    <r>
      <rPr>
        <sz val="12"/>
        <color theme="1"/>
        <rFont val="Times New Roman"/>
        <family val="1"/>
      </rPr>
      <t>Lyr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OC 19 20.7 +37 51 9.5 16 48 200–250</t>
    </r>
  </si>
  <si>
    <r>
      <t xml:space="preserve">35 PK 64 +5.l </t>
    </r>
    <r>
      <rPr>
        <sz val="12"/>
        <color theme="1"/>
        <rFont val="Times New Roman"/>
        <family val="1"/>
      </rPr>
      <t>Cyg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PN 19 34.8 +30 31 9.6 8″ 48 200</t>
    </r>
  </si>
  <si>
    <r>
      <t xml:space="preserve">36 M 1-92 </t>
    </r>
    <r>
      <rPr>
        <sz val="12"/>
        <color theme="1"/>
        <rFont val="Times New Roman"/>
        <family val="1"/>
      </rPr>
      <t>Cyg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RN 19 36.3 +29 33 11.0 12″ × 6″ 48 250–300</t>
    </r>
  </si>
  <si>
    <r>
      <t xml:space="preserve">37 NGC 6822 </t>
    </r>
    <r>
      <rPr>
        <sz val="12"/>
        <color theme="1"/>
        <rFont val="Times New Roman"/>
        <family val="1"/>
      </rPr>
      <t>Sgr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G-I 19 44.9 –14 48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11 l0.2 × 9.5 125 100–150</t>
    </r>
  </si>
  <si>
    <r>
      <t xml:space="preserve">38 Palomar 11 </t>
    </r>
    <r>
      <rPr>
        <sz val="12"/>
        <color theme="1"/>
        <rFont val="Times New Roman"/>
        <family val="1"/>
      </rPr>
      <t>Aql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GC 19 45.2 –8 00 9.8 3.2 125 200–300</t>
    </r>
  </si>
  <si>
    <r>
      <t xml:space="preserve">39 IC 4997 </t>
    </r>
    <r>
      <rPr>
        <sz val="12"/>
        <color theme="1"/>
        <rFont val="Times New Roman"/>
        <family val="1"/>
      </rPr>
      <t>Sge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PN 20 20.2 +16 45 10.9 2″ 84 200</t>
    </r>
  </si>
  <si>
    <r>
      <t xml:space="preserve">40 IC 1318 </t>
    </r>
    <r>
      <rPr>
        <sz val="12"/>
        <color theme="1"/>
        <rFont val="Times New Roman"/>
        <family val="1"/>
      </rPr>
      <t>Cyg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EN 20 26.2 +40 30 — large 32, A2 80–150 RFT</t>
    </r>
  </si>
  <si>
    <r>
      <t>complex of nebulosity</t>
    </r>
    <r>
      <rPr>
        <vertAlign val="subscript"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around </t>
    </r>
    <r>
      <rPr>
        <sz val="12"/>
        <color theme="1"/>
        <rFont val="Symbol"/>
        <family val="1"/>
        <charset val="2"/>
      </rPr>
      <t>γ</t>
    </r>
    <r>
      <rPr>
        <sz val="12"/>
        <color theme="1"/>
        <rFont val="Times New Roman"/>
        <family val="1"/>
      </rPr>
      <t xml:space="preserve"> Cygni; multitude of patches in rich starfield; use a very wide field plus filter</t>
    </r>
  </si>
  <si>
    <r>
      <t xml:space="preserve">41 PK 80 –6.1 </t>
    </r>
    <r>
      <rPr>
        <sz val="12"/>
        <color theme="1"/>
        <rFont val="Times New Roman"/>
        <family val="1"/>
      </rPr>
      <t>Cyg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PN? 21 02.3 +36 42 13.5 16″ 47 250</t>
    </r>
  </si>
  <si>
    <r>
      <t xml:space="preserve">42 IC 1396 </t>
    </r>
    <r>
      <rPr>
        <sz val="12"/>
        <color theme="1"/>
        <rFont val="Times New Roman"/>
        <family val="1"/>
      </rPr>
      <t>Cep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EN 21 39.1 +57 30 — 170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140 19 100–125 RFT</t>
    </r>
  </si>
  <si>
    <r>
      <t xml:space="preserve">43 IC 5146 </t>
    </r>
    <r>
      <rPr>
        <sz val="12"/>
        <color theme="1"/>
        <rFont val="Times New Roman"/>
        <family val="1"/>
      </rPr>
      <t>Cyg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E/RN 21 53.5 +47 16 — 12 ×</t>
    </r>
    <r>
      <rPr>
        <sz val="12"/>
        <color theme="1"/>
        <rFont val="Symbol"/>
        <family val="1"/>
        <charset val="2"/>
      </rPr>
      <t> </t>
    </r>
    <r>
      <rPr>
        <sz val="12"/>
        <color theme="1"/>
        <rFont val="Times New Roman"/>
        <family val="1"/>
      </rPr>
      <t>12 31 200–250</t>
    </r>
  </si>
  <si>
    <r>
      <t xml:space="preserve">44 NGC 7317–20 </t>
    </r>
    <r>
      <rPr>
        <sz val="12"/>
        <color theme="1"/>
        <rFont val="Times New Roman"/>
        <family val="1"/>
      </rPr>
      <t>Peg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G cl. 22 36.1 +33 57 13–14 </t>
    </r>
    <r>
      <rPr>
        <sz val="12"/>
        <color theme="1"/>
        <rFont val="Symbol"/>
        <family val="1"/>
        <charset val="2"/>
      </rPr>
      <t>≈</t>
    </r>
    <r>
      <rPr>
        <sz val="12"/>
        <color theme="1"/>
        <rFont val="Times New Roman"/>
        <family val="1"/>
      </rPr>
      <t>1 ea. 46 250–300</t>
    </r>
  </si>
  <si>
    <r>
      <t xml:space="preserve">45 Jones 1 </t>
    </r>
    <r>
      <rPr>
        <sz val="12"/>
        <color theme="1"/>
        <rFont val="Times New Roman"/>
        <family val="1"/>
      </rPr>
      <t>Peg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PN 23 35.9 +30 28 12.1 332″ 45 250–300</t>
    </r>
  </si>
  <si>
    <r>
      <t xml:space="preserve">plotted as PK 104.2 –29.6 in </t>
    </r>
    <r>
      <rPr>
        <i/>
        <sz val="12"/>
        <color theme="1"/>
        <rFont val="Times New Roman"/>
        <family val="1"/>
      </rPr>
      <t>Uranometria</t>
    </r>
    <r>
      <rPr>
        <sz val="12"/>
        <color theme="1"/>
        <rFont val="Times New Roman"/>
        <family val="1"/>
      </rPr>
      <t>; large dim glow; OIII filter required</t>
    </r>
  </si>
  <si>
    <t>1 NGC 7822 Cep E/RN 0 03.6 +68 37 — 60 × 30 8 300</t>
  </si>
  <si>
    <t>2 IC 59 Cas E/RN 0 56.7 +61 04 — 10 × 5 18 200–250</t>
  </si>
  <si>
    <t>faint emission/reflection nebula paired with IC 63 very close to γ Cas.; requires clean optics; rated as “pF”</t>
  </si>
  <si>
    <t>3 NGC 609 Cas OC 1 37.2 +64 33 11.0 3.0 17 250–300</t>
  </si>
  <si>
    <t>4 IC 1795 Cas EN 2 24.7 +61 54 — 27 × 13 29 200</t>
  </si>
  <si>
    <t>5 Maffei I Cas G-E3 2 36.3 +59 39 ≈14 5 × 3 29 300</t>
  </si>
  <si>
    <t>6 NGC 1049 For GC 2 39.7 –34 29 11.0 0.6 175 250–300</t>
  </si>
  <si>
    <t>7 Abell 426 Per G cl. 3 19.8 +41 31 12–16 ≈30 43, A4 200–400</t>
  </si>
  <si>
    <t>8 NGC 1432/35 Tau RN 3 46.1 +23 47 — 30 × 30 78, A12 100–150</t>
  </si>
  <si>
    <t>9 IC 342 Cam G-SBc 3 46.8 +68 06 ≈12 17 × 17 16 200–300</t>
  </si>
  <si>
    <t>10 NGC 1499 Per EN 4 00.7 +36 37 — 145 × 40 60 80–125 RFT</t>
  </si>
  <si>
    <t>11 IC 405 Aur E/RN 5 16.2 +34 16 — 30 × 19 59 200</t>
  </si>
  <si>
    <t>12 HH 1 Ori E 5 36.3 –06 45 ≈14.5 8″ 136 250</t>
  </si>
  <si>
    <t>Herbig–Haro 1; best with no filter at 250 × or more; bipolar jets from forming star; not plotted; 2.5′ SW NGC 1999</t>
  </si>
  <si>
    <t>13 IC 434 / B 33 Ori E/DN 5 40.9 –2 28 — 60 × 10 116 100–150 in dark sky!</t>
  </si>
  <si>
    <t>B 33 is the Horsehead Nebula, a dark nebula superimposed on a very faint emission nebula IC 434; use Hβ filter</t>
  </si>
  <si>
    <t>14 Sh 2-276 Ori EN 5 48.0 +1 — — 600 × 30! 116 100–150 RFT</t>
  </si>
  <si>
    <t>15 Abell 12 Ori PN 6 02.4 +9 39 ≈13 37″ 96 250–300</t>
  </si>
  <si>
    <t>plotted in Uranometria as PK 198.6–6.3; on NW edge of μ Orionis; OIII filter required</t>
  </si>
  <si>
    <t>16 IC 443 Gem SNR 6 16.9 +22 47 — 50 × 40 76 250–300</t>
  </si>
  <si>
    <t>faint supernova remnant very close to η Gem.; use filter (also look for NGC 2174 and Sh 2–247 on this chart)</t>
  </si>
  <si>
    <t>17 J 900 Gem PN 6 25.9 +17 47 12.2 8″ 76 200</t>
  </si>
  <si>
    <t>Jonckheere 900; bright starlike planetary; plotted as PK 194.2+2.5 in Uranometria; use OIII filter &amp; high power</t>
  </si>
  <si>
    <t>18 IC 2177 Mon E/RN 7 05.1 –10 42 — 120 × 40 135 200–300</t>
  </si>
  <si>
    <t>19 PK 205 +14.2 Gem PN 7 29.0 +13 15 ≈13 ≈700″ 95 200–250</t>
  </si>
  <si>
    <t>20 PK 164 +31.1 Lyn PN 7 57.8 +53 25 ≈14 400″ 26 250</t>
  </si>
  <si>
    <t>21 Leo I Leo G-E3 10 08.4 +12 18 9.8 10.7 × 8.3 93 300</t>
  </si>
  <si>
    <t>22 Abell 1367 Leo G cl. 11 44.0 +19 57 13–16 ≈60 72, A11 300–400</t>
  </si>
  <si>
    <t>23 NGC 3172 UMi G-Sb 11 50.2 +89 07 13.6 0.7 × 0.7 1 250</t>
  </si>
  <si>
    <t>24 NGC 4236 Dra G-SBb 12 16.7 +69 28 9.6 18.6 × 6.9 13 200–250</t>
  </si>
  <si>
    <t>25 Mrk 205 Dra Q 12 21.6 +75 18 14.5 stellar 5 300</t>
  </si>
  <si>
    <t>26 3C 273 Vir Q 12 29.1 +2 03 12–13 stellar 111 250–300</t>
  </si>
  <si>
    <t>27 NGC 4676 Com G cl. 12 46.2 +30 44 14.lp 2 × 1 53 250</t>
  </si>
  <si>
    <t>28 Abell 1656 Com G cl. 13 00.1 +27 58 12–16 ≈60 71, A8 250–300</t>
  </si>
  <si>
    <t>29 NGC 5053 Com GC 13 16.4 +17 42 9.8 10.5 71 100–200</t>
  </si>
  <si>
    <t>30 NGC 5897 Lib GC 15 17.4 –21 01 8.6 12.6 148 150–200</t>
  </si>
  <si>
    <t>31 Abell 2065 CrB G cl. 15 22.7 +27 43 ≈16 ≈30 69 500 in superb sky!</t>
  </si>
  <si>
    <t>32 NGC 6027 Ser G cl. 15 59.2 +20 45 ≈15 2 × 1 69 400</t>
  </si>
  <si>
    <t>33 B 72 Oph DN 17 23.5 –23 38 — 30 146 80–125 RFT</t>
  </si>
  <si>
    <t>Barnard’s dark S-Nebula or “The Snake”; opacity of 6/6; 1.5° NNE of θ Ophiuchi; area rich in dark nebulae</t>
  </si>
  <si>
    <t>34 NGC 6791 Lyr OC 19 20.7 +37 51 9.5 16 48 200–250</t>
  </si>
  <si>
    <t>35 PK 64 +5.l Cyg PN 19 34.8 +30 31 9.6 8″ 48 200</t>
  </si>
  <si>
    <t>36 M 1-92 Cyg RN 19 36.3 +29 33 11.0 12″ × 6″ 48 250–300</t>
  </si>
  <si>
    <t>37 NGC 6822 Sgr G-I 19 44.9 –14 48 ≈11 l0.2 × 9.5 125 100–150</t>
  </si>
  <si>
    <t>38 Palomar 11 Aql GC 19 45.2 –8 00 9.8 3.2 125 200–300</t>
  </si>
  <si>
    <t>39 IC 4997 Sge PN 20 20.2 +16 45 10.9 2″ 84 200</t>
  </si>
  <si>
    <t>40 IC 1318 Cyg EN 20 26.2 +40 30 — large 32, A2 80–150 RFT</t>
  </si>
  <si>
    <t>complex of nebulosity around γ Cygni; multitude of patches in rich starfield; use a very wide field plus filter</t>
  </si>
  <si>
    <t>41 PK 80 –6.1 Cyg PN? 21 02.3 +36 42 13.5 16″ 47 250</t>
  </si>
  <si>
    <t>42 IC 1396 Cep EN 21 39.1 +57 30 — 170 × 140 19 100–125 RFT</t>
  </si>
  <si>
    <t>43 IC 5146 Cyg E/RN 21 53.5 +47 16 — 12 × 12 31 200–250</t>
  </si>
  <si>
    <t>44 NGC 7317–20 Peg G cl. 22 36.1 +33 57 13–14 ≈1 ea. 46 250–300</t>
  </si>
  <si>
    <t>45 Jones 1 Peg PN 23 35.9 +30 28 12.1 332″ 45 250–300</t>
  </si>
  <si>
    <t>plotted as PK 104.2 –29.6 in Uranometria; large dim glow; OIII filter required</t>
  </si>
  <si>
    <t>raw</t>
  </si>
  <si>
    <t>space 1</t>
  </si>
  <si>
    <t>DSC #</t>
  </si>
  <si>
    <t>space 2</t>
  </si>
  <si>
    <t>space 3</t>
  </si>
  <si>
    <t>object</t>
  </si>
  <si>
    <t>space 4</t>
  </si>
  <si>
    <t>con</t>
  </si>
  <si>
    <t>space 5</t>
  </si>
  <si>
    <t>type</t>
  </si>
  <si>
    <t>ra hm</t>
  </si>
  <si>
    <t>ra len</t>
  </si>
  <si>
    <t>dec dm</t>
  </si>
  <si>
    <t>dec len</t>
  </si>
  <si>
    <t>space&gt;mv</t>
  </si>
  <si>
    <t>space&lt;mv</t>
  </si>
  <si>
    <t>mv</t>
  </si>
  <si>
    <t>size</t>
  </si>
  <si>
    <t>space&gt;sz</t>
  </si>
  <si>
    <t>space&gt;ch</t>
  </si>
  <si>
    <t>chart#</t>
  </si>
  <si>
    <t>aper</t>
  </si>
  <si>
    <t>keep</t>
  </si>
  <si>
    <t>yes</t>
  </si>
  <si>
    <t>no</t>
  </si>
  <si>
    <t>remarks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</si>
  <si>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</si>
  <si>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</si>
  <si>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</si>
  <si>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</si>
  <si>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</si>
  <si>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</si>
  <si>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</si>
  <si>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</si>
  <si>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</si>
  <si>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</si>
  <si>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</si>
  <si>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</si>
  <si>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</si>
  <si>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</si>
  <si>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</si>
  <si>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</si>
  <si>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</si>
  <si>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</si>
  <si>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</si>
  <si>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</si>
  <si>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</si>
  <si>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</si>
  <si>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</si>
  <si>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</si>
  <si>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</si>
  <si>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</si>
  <si>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</si>
  <si>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</si>
  <si>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</si>
  <si>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</si>
  <si>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</si>
  <si>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</si>
  <si>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</si>
  <si>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</si>
  <si>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</si>
  <si>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</si>
  <si>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</si>
  <si>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</si>
  <si>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</si>
  <si>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</si>
  <si>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</si>
  <si>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</si>
  <si>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</si>
  <si>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</si>
  <si>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</si>
  <si>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NGC 7822</t>
  </si>
  <si>
    <t>IC 59</t>
  </si>
  <si>
    <t>NGC 609</t>
  </si>
  <si>
    <t>IC 1795</t>
  </si>
  <si>
    <t>Maffei I</t>
  </si>
  <si>
    <t>NGC 1049</t>
  </si>
  <si>
    <t>Abell 426</t>
  </si>
  <si>
    <t>NGC 1432/35</t>
  </si>
  <si>
    <t>IC 342</t>
  </si>
  <si>
    <t>NGC 1499</t>
  </si>
  <si>
    <t>IC 405</t>
  </si>
  <si>
    <t>HH 1</t>
  </si>
  <si>
    <t>IC 434 / B 33</t>
  </si>
  <si>
    <t>Sh 2-276</t>
  </si>
  <si>
    <t>Abell 12</t>
  </si>
  <si>
    <t>IC 443</t>
  </si>
  <si>
    <t>J 900</t>
  </si>
  <si>
    <t>IC 2177</t>
  </si>
  <si>
    <t>PK 205 +14.2</t>
  </si>
  <si>
    <t>PK 164 +31.1</t>
  </si>
  <si>
    <t>Leo I</t>
  </si>
  <si>
    <t>Abell 1367</t>
  </si>
  <si>
    <t>NGC 3172</t>
  </si>
  <si>
    <t>NGC 4236</t>
  </si>
  <si>
    <t>Mrk 205</t>
  </si>
  <si>
    <t>3C 273</t>
  </si>
  <si>
    <t>NGC 4676</t>
  </si>
  <si>
    <t>Abell 1656</t>
  </si>
  <si>
    <t>NGC 5053</t>
  </si>
  <si>
    <t>NGC 5897</t>
  </si>
  <si>
    <t>Abell 2065</t>
  </si>
  <si>
    <t>NGC 6027</t>
  </si>
  <si>
    <t>B 72</t>
  </si>
  <si>
    <t>NGC 6791</t>
  </si>
  <si>
    <t>PK 64 +5.l</t>
  </si>
  <si>
    <t>M 1-92</t>
  </si>
  <si>
    <t>NGC 6822</t>
  </si>
  <si>
    <t>Palomar 11</t>
  </si>
  <si>
    <t>IC 4997</t>
  </si>
  <si>
    <t>IC 1318</t>
  </si>
  <si>
    <t>PK 80 –6.1</t>
  </si>
  <si>
    <t>IC 1396</t>
  </si>
  <si>
    <t>IC 5146</t>
  </si>
  <si>
    <t>NGC 7317–20</t>
  </si>
  <si>
    <t>Jones 1</t>
  </si>
  <si>
    <t>Cep</t>
  </si>
  <si>
    <t>Cas</t>
  </si>
  <si>
    <t>For</t>
  </si>
  <si>
    <t>Per</t>
  </si>
  <si>
    <t>Tau</t>
  </si>
  <si>
    <t>Cam</t>
  </si>
  <si>
    <t>Aur</t>
  </si>
  <si>
    <t>Ori</t>
  </si>
  <si>
    <t>Gem</t>
  </si>
  <si>
    <t>Mon</t>
  </si>
  <si>
    <t>Lyn</t>
  </si>
  <si>
    <t>Leo</t>
  </si>
  <si>
    <t>UMi</t>
  </si>
  <si>
    <t>Dra</t>
  </si>
  <si>
    <t>Vir</t>
  </si>
  <si>
    <t>Com</t>
  </si>
  <si>
    <t>Lib</t>
  </si>
  <si>
    <t>CrB</t>
  </si>
  <si>
    <t>Ser</t>
  </si>
  <si>
    <t>Oph</t>
  </si>
  <si>
    <t>Lyr</t>
  </si>
  <si>
    <t>Cyg</t>
  </si>
  <si>
    <t>Sgr</t>
  </si>
  <si>
    <t>Aql</t>
  </si>
  <si>
    <t>Sge</t>
  </si>
  <si>
    <t>Peg</t>
  </si>
  <si>
    <t>E/RN</t>
  </si>
  <si>
    <t>OC</t>
  </si>
  <si>
    <t>EN</t>
  </si>
  <si>
    <t>G-E3</t>
  </si>
  <si>
    <t>GC</t>
  </si>
  <si>
    <t>G cl.</t>
  </si>
  <si>
    <t>RN</t>
  </si>
  <si>
    <t>G-SBc</t>
  </si>
  <si>
    <t>E</t>
  </si>
  <si>
    <t>E/DN</t>
  </si>
  <si>
    <t>PN</t>
  </si>
  <si>
    <t>SNR</t>
  </si>
  <si>
    <t>G-Sb</t>
  </si>
  <si>
    <t>G-SBb</t>
  </si>
  <si>
    <t>Q</t>
  </si>
  <si>
    <t>DN</t>
  </si>
  <si>
    <t>G-I</t>
  </si>
  <si>
    <t>PN?</t>
  </si>
  <si>
    <t>0 03.6</t>
  </si>
  <si>
    <t>0 56.7</t>
  </si>
  <si>
    <t>1 37.2</t>
  </si>
  <si>
    <t>2 24.7</t>
  </si>
  <si>
    <t>2 36.3</t>
  </si>
  <si>
    <t>2 39.7</t>
  </si>
  <si>
    <t>3 19.8</t>
  </si>
  <si>
    <t>3 46.1</t>
  </si>
  <si>
    <t>3 46.8</t>
  </si>
  <si>
    <t>4 00.7</t>
  </si>
  <si>
    <t>5 16.2</t>
  </si>
  <si>
    <t>5 36.3</t>
  </si>
  <si>
    <t>5 40.9</t>
  </si>
  <si>
    <t>5 48.0</t>
  </si>
  <si>
    <t>6 02.4</t>
  </si>
  <si>
    <t>6 16.9</t>
  </si>
  <si>
    <t>6 25.9</t>
  </si>
  <si>
    <t>7 05.1</t>
  </si>
  <si>
    <t>7 29.0</t>
  </si>
  <si>
    <t>7 57.8</t>
  </si>
  <si>
    <t>10 08.4</t>
  </si>
  <si>
    <t>11 44.0</t>
  </si>
  <si>
    <t>11 50.2</t>
  </si>
  <si>
    <t>12 16.7</t>
  </si>
  <si>
    <t>12 21.6</t>
  </si>
  <si>
    <t>12 29.1</t>
  </si>
  <si>
    <t>12 46.2</t>
  </si>
  <si>
    <t>13 00.1</t>
  </si>
  <si>
    <t>13 16.4</t>
  </si>
  <si>
    <t>15 17.4</t>
  </si>
  <si>
    <t>15 22.7</t>
  </si>
  <si>
    <t>15 59.2</t>
  </si>
  <si>
    <t>17 23.5</t>
  </si>
  <si>
    <t>19 20.7</t>
  </si>
  <si>
    <t>19 34.8</t>
  </si>
  <si>
    <t>19 36.3</t>
  </si>
  <si>
    <t>19 44.9</t>
  </si>
  <si>
    <t>19 45.2</t>
  </si>
  <si>
    <t>20 20.2</t>
  </si>
  <si>
    <t>20 26.2</t>
  </si>
  <si>
    <t>21 02.3</t>
  </si>
  <si>
    <t>21 39.1</t>
  </si>
  <si>
    <t>21 53.5</t>
  </si>
  <si>
    <t>22 36.1</t>
  </si>
  <si>
    <t>23 35.9</t>
  </si>
  <si>
    <t>+68 37</t>
  </si>
  <si>
    <t>+61 04</t>
  </si>
  <si>
    <t>+64 33</t>
  </si>
  <si>
    <t>+61 54</t>
  </si>
  <si>
    <t>+59 39</t>
  </si>
  <si>
    <t>–34 29</t>
  </si>
  <si>
    <t>+41 31</t>
  </si>
  <si>
    <t>+23 47</t>
  </si>
  <si>
    <t>+68 06</t>
  </si>
  <si>
    <t>+36 37</t>
  </si>
  <si>
    <t>+34 16</t>
  </si>
  <si>
    <t>–06 45</t>
  </si>
  <si>
    <t>–2 28</t>
  </si>
  <si>
    <t>+9 39</t>
  </si>
  <si>
    <t>+22 47</t>
  </si>
  <si>
    <t>+17 47</t>
  </si>
  <si>
    <t>–10 42</t>
  </si>
  <si>
    <t>+13 15</t>
  </si>
  <si>
    <t>+53 25</t>
  </si>
  <si>
    <t>+12 18</t>
  </si>
  <si>
    <t>+19 57</t>
  </si>
  <si>
    <t>+89 07</t>
  </si>
  <si>
    <t>+69 28</t>
  </si>
  <si>
    <t>+75 18</t>
  </si>
  <si>
    <t>+2 03</t>
  </si>
  <si>
    <t>+30 44</t>
  </si>
  <si>
    <t>+27 58</t>
  </si>
  <si>
    <t>+17 42</t>
  </si>
  <si>
    <t>–21 01</t>
  </si>
  <si>
    <t>+27 43</t>
  </si>
  <si>
    <t>+20 45</t>
  </si>
  <si>
    <t>–23 38</t>
  </si>
  <si>
    <t>+37 51</t>
  </si>
  <si>
    <t>+30 31</t>
  </si>
  <si>
    <t>+29 33</t>
  </si>
  <si>
    <t>–14 48</t>
  </si>
  <si>
    <t>–8 00</t>
  </si>
  <si>
    <t>+16 45</t>
  </si>
  <si>
    <t>+40 30</t>
  </si>
  <si>
    <t>+36 42</t>
  </si>
  <si>
    <t>+57 30</t>
  </si>
  <si>
    <t>+47 16</t>
  </si>
  <si>
    <t>+33 57</t>
  </si>
  <si>
    <t>+30 28</t>
  </si>
  <si>
    <t>—</t>
  </si>
  <si>
    <t>11.0</t>
  </si>
  <si>
    <t>≈14</t>
  </si>
  <si>
    <t>12–16</t>
  </si>
  <si>
    <t>≈12</t>
  </si>
  <si>
    <t>≈14.5</t>
  </si>
  <si>
    <t>≈13</t>
  </si>
  <si>
    <t>12.2</t>
  </si>
  <si>
    <t>9.8</t>
  </si>
  <si>
    <t>13–16</t>
  </si>
  <si>
    <t>13.6</t>
  </si>
  <si>
    <t>9.6</t>
  </si>
  <si>
    <t>14.5</t>
  </si>
  <si>
    <t>12–13</t>
  </si>
  <si>
    <t>14.lp</t>
  </si>
  <si>
    <t>8.6</t>
  </si>
  <si>
    <t>≈16</t>
  </si>
  <si>
    <t>≈15</t>
  </si>
  <si>
    <t>9.5</t>
  </si>
  <si>
    <t>≈11</t>
  </si>
  <si>
    <t>10.9</t>
  </si>
  <si>
    <t>13.5</t>
  </si>
  <si>
    <t>13–14</t>
  </si>
  <si>
    <t>12.1</t>
  </si>
  <si>
    <t>60 × 30</t>
  </si>
  <si>
    <t>10 × 5</t>
  </si>
  <si>
    <t>3.0</t>
  </si>
  <si>
    <t>27 × 13</t>
  </si>
  <si>
    <t>5 × 3</t>
  </si>
  <si>
    <t>0.6</t>
  </si>
  <si>
    <t>≈30</t>
  </si>
  <si>
    <t>30 × 30</t>
  </si>
  <si>
    <t>17 × 17</t>
  </si>
  <si>
    <t>145 × 40</t>
  </si>
  <si>
    <t>30 × 19</t>
  </si>
  <si>
    <t>8″</t>
  </si>
  <si>
    <t>60 × 10</t>
  </si>
  <si>
    <t>37″</t>
  </si>
  <si>
    <t>50 × 40</t>
  </si>
  <si>
    <t>120 × 40</t>
  </si>
  <si>
    <t>≈700″</t>
  </si>
  <si>
    <t>400″</t>
  </si>
  <si>
    <t>10.7 × 8.3</t>
  </si>
  <si>
    <t>≈60</t>
  </si>
  <si>
    <t>0.7 × 0.7</t>
  </si>
  <si>
    <t>18.6 × 6.9</t>
  </si>
  <si>
    <t>stellar</t>
  </si>
  <si>
    <t>2 × 1</t>
  </si>
  <si>
    <t>10.5</t>
  </si>
  <si>
    <t>12.6</t>
  </si>
  <si>
    <t>12″ × 6″</t>
  </si>
  <si>
    <t>l0.2 × 9.5</t>
  </si>
  <si>
    <t>3.2</t>
  </si>
  <si>
    <t>2″</t>
  </si>
  <si>
    <t>large</t>
  </si>
  <si>
    <t>16″</t>
  </si>
  <si>
    <t>170 × 140</t>
  </si>
  <si>
    <t>12 × 12</t>
  </si>
  <si>
    <t>≈1 ea.</t>
  </si>
  <si>
    <t>332″</t>
  </si>
  <si>
    <t>300</t>
  </si>
  <si>
    <t>200–250</t>
  </si>
  <si>
    <t>250–300</t>
  </si>
  <si>
    <t>200</t>
  </si>
  <si>
    <t>175</t>
  </si>
  <si>
    <t>43, A4</t>
  </si>
  <si>
    <t>200–400</t>
  </si>
  <si>
    <t>78, A1</t>
  </si>
  <si>
    <t xml:space="preserve"> 100–150</t>
  </si>
  <si>
    <t>200–300</t>
  </si>
  <si>
    <t>60</t>
  </si>
  <si>
    <t>80–125 RFT</t>
  </si>
  <si>
    <t>59</t>
  </si>
  <si>
    <t>136</t>
  </si>
  <si>
    <t>250</t>
  </si>
  <si>
    <t>116</t>
  </si>
  <si>
    <t>100–150 in dark sky!</t>
  </si>
  <si>
    <t>600 × 30!</t>
  </si>
  <si>
    <t>96</t>
  </si>
  <si>
    <t>76</t>
  </si>
  <si>
    <t>135</t>
  </si>
  <si>
    <t>95</t>
  </si>
  <si>
    <t>93</t>
  </si>
  <si>
    <t>72, A1</t>
  </si>
  <si>
    <t>300–400</t>
  </si>
  <si>
    <t>111</t>
  </si>
  <si>
    <t>53</t>
  </si>
  <si>
    <t>71, A8</t>
  </si>
  <si>
    <t>71</t>
  </si>
  <si>
    <t>100–200</t>
  </si>
  <si>
    <t>148</t>
  </si>
  <si>
    <t>150–200</t>
  </si>
  <si>
    <t>69</t>
  </si>
  <si>
    <t>500 in superb sky!</t>
  </si>
  <si>
    <t>400</t>
  </si>
  <si>
    <t>146</t>
  </si>
  <si>
    <t>48</t>
  </si>
  <si>
    <t>125</t>
  </si>
  <si>
    <t>100–150</t>
  </si>
  <si>
    <t>84</t>
  </si>
  <si>
    <t>32, A2</t>
  </si>
  <si>
    <t>80–150 RFT</t>
  </si>
  <si>
    <t>47</t>
  </si>
  <si>
    <t>100–125 RFT</t>
  </si>
  <si>
    <t>46</t>
  </si>
  <si>
    <t>Object</t>
  </si>
  <si>
    <t>Con</t>
  </si>
  <si>
    <t>Type</t>
  </si>
  <si>
    <t>RA hm</t>
  </si>
  <si>
    <t>Dec °'</t>
  </si>
  <si>
    <t>DSC</t>
  </si>
  <si>
    <t>+1 —</t>
  </si>
  <si>
    <t>100–150 RFT</t>
  </si>
  <si>
    <t>Size '</t>
  </si>
  <si>
    <t>Chart #</t>
  </si>
  <si>
    <t>Min. Aperture mm</t>
  </si>
  <si>
    <t>Remarks</t>
  </si>
  <si>
    <t>Seen?</t>
  </si>
  <si>
    <t>Quick Note</t>
  </si>
  <si>
    <t>q</t>
  </si>
  <si>
    <r>
      <t xml:space="preserve">Based on the list from the 2022 RASC </t>
    </r>
    <r>
      <rPr>
        <i/>
        <sz val="10"/>
        <color theme="1"/>
        <rFont val="Arial Narrow"/>
        <family val="2"/>
      </rPr>
      <t>Observer's Handbook</t>
    </r>
    <r>
      <rPr>
        <sz val="10"/>
        <color theme="1"/>
        <rFont val="Arial Narrow"/>
        <family val="2"/>
      </rPr>
      <t>.</t>
    </r>
  </si>
  <si>
    <t>RA and Dec coordinates J2000.</t>
  </si>
  <si>
    <t>Data for Excel file provided by James Edgar.</t>
  </si>
  <si>
    <t>Excel data wrangled by Blake Nancarrow.</t>
  </si>
  <si>
    <t>DEEP-SKY CHALLENGE OBJECTS by Alan Dyer and Alister Ling</t>
  </si>
  <si>
    <t xml:space="preserve">An eclectic collection of objects designed to introduce some “fringe” catalogs while providing challenging targets for a wide range of apertures. </t>
  </si>
  <si>
    <t xml:space="preserve">The Chart # column refers to Uranometria 2000.0 Deep Sky Atlas (the 2nd edition of UI). </t>
  </si>
  <si>
    <t>File prepared on 26 February 2022. Edited on 27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</si>
</sst>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ArialMT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ArialMT"/>
    </font>
    <font>
      <b/>
      <i/>
      <sz val="12"/>
      <color theme="1"/>
      <name val="ArialMT"/>
    </font>
    <font>
      <sz val="12"/>
      <color theme="1"/>
      <name val="ArialMT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Wingdings"/>
      <charset val="2"/>
    </font>
    <font>
      <b/>
      <sz val="10"/>
      <color theme="0"/>
      <name val="Arial Narrow"/>
      <family val="2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6" fillId="0" borderId="0" xfId="0" applyFont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3" borderId="4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10" fillId="4" borderId="4" xfId="0" applyFont="1" applyFill="1" applyBorder="1"/>
    <xf numFmtId="0" fontId="10" fillId="4" borderId="5" xfId="0" applyFont="1" applyFill="1" applyBorder="1"/>
    <xf numFmtId="0" fontId="11" fillId="4" borderId="5" xfId="0" applyFont="1" applyFill="1" applyBorder="1" applyAlignment="1">
      <alignment horizontal="center"/>
    </xf>
    <xf numFmtId="0" fontId="10" fillId="4" borderId="6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1" fillId="0" borderId="5" xfId="0" applyFont="1" applyBorder="1" applyAlignment="1">
      <alignment horizontal="center"/>
    </xf>
    <xf numFmtId="0" fontId="10" fillId="0" borderId="6" xfId="0" applyFont="1" applyBorder="1"/>
    <xf numFmtId="0" fontId="10" fillId="4" borderId="1" xfId="0" applyFont="1" applyFill="1" applyBorder="1"/>
    <xf numFmtId="0" fontId="10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0" fillId="4" borderId="3" xfId="0" applyFont="1" applyFill="1" applyBorder="1"/>
    <xf numFmtId="0" fontId="12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3" borderId="5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329C-D416-104F-8230-9077599C9271}">
  <dimension ref="A1:A90"/>
  <sheetViews>
    <sheetView zoomScaleNormal="100" workbookViewId="0">
      <selection activeCell="A90" sqref="A1:A90"/>
    </sheetView>
  </sheetViews>
  <sheetFormatPr defaultColWidth="10.6640625" defaultRowHeight="15"/>
  <cols>
    <col min="1" max="1" width="61.6640625" style="2" customWidth="1"/>
    <col min="2" max="16384" width="10.6640625" style="2"/>
  </cols>
  <sheetData>
    <row r="1" spans="1:1" ht="15.75">
      <c r="A1" s="1" t="s">
        <v>36</v>
      </c>
    </row>
    <row r="2" spans="1:1" ht="15.75">
      <c r="A2" s="1" t="s">
        <v>0</v>
      </c>
    </row>
    <row r="3" spans="1:1" ht="15.75">
      <c r="A3" s="3" t="s">
        <v>37</v>
      </c>
    </row>
    <row r="4" spans="1:1" ht="15.75">
      <c r="A4" s="1" t="s">
        <v>38</v>
      </c>
    </row>
    <row r="5" spans="1:1" ht="15.75">
      <c r="A5" s="3" t="s">
        <v>39</v>
      </c>
    </row>
    <row r="6" spans="1:1" ht="15.75">
      <c r="A6" s="1" t="s">
        <v>1</v>
      </c>
    </row>
    <row r="7" spans="1:1" ht="15.75">
      <c r="A7" s="3" t="s">
        <v>40</v>
      </c>
    </row>
    <row r="8" spans="1:1" ht="15.75">
      <c r="A8" s="1" t="s">
        <v>2</v>
      </c>
    </row>
    <row r="9" spans="1:1" ht="15.75">
      <c r="A9" s="3" t="s">
        <v>41</v>
      </c>
    </row>
    <row r="10" spans="1:1" ht="15.75">
      <c r="A10" s="1" t="s">
        <v>3</v>
      </c>
    </row>
    <row r="11" spans="1:1" ht="15.75">
      <c r="A11" s="3" t="s">
        <v>42</v>
      </c>
    </row>
    <row r="12" spans="1:1" ht="15.75">
      <c r="A12" s="1" t="s">
        <v>4</v>
      </c>
    </row>
    <row r="13" spans="1:1" ht="15.75">
      <c r="A13" s="3" t="s">
        <v>43</v>
      </c>
    </row>
    <row r="14" spans="1:1" ht="15.75">
      <c r="A14" s="1" t="s">
        <v>5</v>
      </c>
    </row>
    <row r="15" spans="1:1" ht="15.75">
      <c r="A15" s="3" t="s">
        <v>44</v>
      </c>
    </row>
    <row r="16" spans="1:1" ht="15.75">
      <c r="A16" s="1" t="s">
        <v>6</v>
      </c>
    </row>
    <row r="17" spans="1:1" ht="15.75">
      <c r="A17" s="3" t="s">
        <v>45</v>
      </c>
    </row>
    <row r="18" spans="1:1" ht="15.75">
      <c r="A18" s="1" t="s">
        <v>7</v>
      </c>
    </row>
    <row r="19" spans="1:1" ht="15.75">
      <c r="A19" s="3" t="s">
        <v>46</v>
      </c>
    </row>
    <row r="20" spans="1:1" ht="15.75">
      <c r="A20" s="1" t="s">
        <v>8</v>
      </c>
    </row>
    <row r="21" spans="1:1" ht="15.75">
      <c r="A21" s="3" t="s">
        <v>47</v>
      </c>
    </row>
    <row r="22" spans="1:1" ht="15.75">
      <c r="A22" s="1" t="s">
        <v>9</v>
      </c>
    </row>
    <row r="23" spans="1:1" ht="15.75">
      <c r="A23" s="3" t="s">
        <v>48</v>
      </c>
    </row>
    <row r="24" spans="1:1" ht="15.75">
      <c r="A24" s="1" t="s">
        <v>49</v>
      </c>
    </row>
    <row r="25" spans="1:1" ht="15.75">
      <c r="A25" s="3" t="s">
        <v>50</v>
      </c>
    </row>
    <row r="26" spans="1:1" ht="15.75">
      <c r="A26" s="1" t="s">
        <v>51</v>
      </c>
    </row>
    <row r="27" spans="1:1" ht="15.75">
      <c r="A27" s="3" t="s">
        <v>52</v>
      </c>
    </row>
    <row r="28" spans="1:1" ht="15.75">
      <c r="A28" s="1" t="s">
        <v>10</v>
      </c>
    </row>
    <row r="29" spans="1:1" ht="15.75">
      <c r="A29" s="3" t="s">
        <v>53</v>
      </c>
    </row>
    <row r="30" spans="1:1" ht="15.75">
      <c r="A30" s="1" t="s">
        <v>54</v>
      </c>
    </row>
    <row r="31" spans="1:1" ht="15.75">
      <c r="A31" s="3" t="s">
        <v>55</v>
      </c>
    </row>
    <row r="32" spans="1:1" ht="15.75">
      <c r="A32" s="1" t="s">
        <v>56</v>
      </c>
    </row>
    <row r="33" spans="1:1" ht="15.75">
      <c r="A33" s="3" t="s">
        <v>57</v>
      </c>
    </row>
    <row r="34" spans="1:1" ht="15.75">
      <c r="A34" s="1" t="s">
        <v>58</v>
      </c>
    </row>
    <row r="35" spans="1:1" ht="15.75">
      <c r="A35" s="3" t="s">
        <v>59</v>
      </c>
    </row>
    <row r="36" spans="1:1" ht="15.75">
      <c r="A36" s="1" t="s">
        <v>11</v>
      </c>
    </row>
    <row r="37" spans="1:1" ht="15.75">
      <c r="A37" s="3" t="s">
        <v>60</v>
      </c>
    </row>
    <row r="38" spans="1:1" ht="15.75">
      <c r="A38" s="1" t="s">
        <v>12</v>
      </c>
    </row>
    <row r="39" spans="1:1" ht="15.75">
      <c r="A39" s="3" t="s">
        <v>61</v>
      </c>
    </row>
    <row r="40" spans="1:1" ht="15.75">
      <c r="A40" s="1" t="s">
        <v>13</v>
      </c>
    </row>
    <row r="41" spans="1:1" ht="15.75">
      <c r="A41" s="3" t="s">
        <v>62</v>
      </c>
    </row>
    <row r="42" spans="1:1" ht="15.75">
      <c r="A42" s="1" t="s">
        <v>14</v>
      </c>
    </row>
    <row r="43" spans="1:1" ht="15.75">
      <c r="A43" s="3" t="s">
        <v>63</v>
      </c>
    </row>
    <row r="44" spans="1:1" ht="15.75">
      <c r="A44" s="1" t="s">
        <v>15</v>
      </c>
    </row>
    <row r="45" spans="1:1" ht="15.75">
      <c r="A45" s="3" t="s">
        <v>64</v>
      </c>
    </row>
    <row r="46" spans="1:1" ht="15.75">
      <c r="A46" s="1" t="s">
        <v>16</v>
      </c>
    </row>
    <row r="47" spans="1:1" ht="15.75">
      <c r="A47" s="3" t="s">
        <v>65</v>
      </c>
    </row>
    <row r="48" spans="1:1" ht="15.75">
      <c r="A48" s="1" t="s">
        <v>17</v>
      </c>
    </row>
    <row r="49" spans="1:1" ht="15.75">
      <c r="A49" s="3" t="s">
        <v>66</v>
      </c>
    </row>
    <row r="50" spans="1:1" ht="15.75">
      <c r="A50" s="1" t="s">
        <v>18</v>
      </c>
    </row>
    <row r="51" spans="1:1" ht="15.75">
      <c r="A51" s="3" t="s">
        <v>67</v>
      </c>
    </row>
    <row r="52" spans="1:1" ht="15.75">
      <c r="A52" s="1" t="s">
        <v>19</v>
      </c>
    </row>
    <row r="53" spans="1:1" ht="15.75">
      <c r="A53" s="3" t="s">
        <v>68</v>
      </c>
    </row>
    <row r="54" spans="1:1" ht="15.75">
      <c r="A54" s="1" t="s">
        <v>20</v>
      </c>
    </row>
    <row r="55" spans="1:1" ht="15.75">
      <c r="A55" s="3" t="s">
        <v>69</v>
      </c>
    </row>
    <row r="56" spans="1:1" ht="15.75">
      <c r="A56" s="1" t="s">
        <v>21</v>
      </c>
    </row>
    <row r="57" spans="1:1" ht="15.75">
      <c r="A57" s="3" t="s">
        <v>70</v>
      </c>
    </row>
    <row r="58" spans="1:1" ht="15.75">
      <c r="A58" s="1" t="s">
        <v>22</v>
      </c>
    </row>
    <row r="59" spans="1:1" ht="15.75">
      <c r="A59" s="3" t="s">
        <v>71</v>
      </c>
    </row>
    <row r="60" spans="1:1" ht="15.75">
      <c r="A60" s="1" t="s">
        <v>23</v>
      </c>
    </row>
    <row r="61" spans="1:1" ht="15.75">
      <c r="A61" s="3" t="s">
        <v>72</v>
      </c>
    </row>
    <row r="62" spans="1:1" ht="15.75">
      <c r="A62" s="1" t="s">
        <v>24</v>
      </c>
    </row>
    <row r="63" spans="1:1" ht="15.75">
      <c r="A63" s="3" t="s">
        <v>73</v>
      </c>
    </row>
    <row r="64" spans="1:1" ht="15.75">
      <c r="A64" s="1" t="s">
        <v>25</v>
      </c>
    </row>
    <row r="65" spans="1:1" ht="15.75">
      <c r="A65" s="3" t="s">
        <v>74</v>
      </c>
    </row>
    <row r="66" spans="1:1" ht="15.75">
      <c r="A66" s="1" t="s">
        <v>75</v>
      </c>
    </row>
    <row r="67" spans="1:1" ht="15.75">
      <c r="A67" s="3" t="s">
        <v>76</v>
      </c>
    </row>
    <row r="68" spans="1:1" ht="15.75">
      <c r="A68" s="1" t="s">
        <v>26</v>
      </c>
    </row>
    <row r="69" spans="1:1" ht="15.75">
      <c r="A69" s="3" t="s">
        <v>77</v>
      </c>
    </row>
    <row r="70" spans="1:1" ht="15.75">
      <c r="A70" s="1" t="s">
        <v>27</v>
      </c>
    </row>
    <row r="71" spans="1:1" ht="15.75">
      <c r="A71" s="3" t="s">
        <v>78</v>
      </c>
    </row>
    <row r="72" spans="1:1" ht="15.75">
      <c r="A72" s="1" t="s">
        <v>28</v>
      </c>
    </row>
    <row r="73" spans="1:1" ht="15.75">
      <c r="A73" s="3" t="s">
        <v>79</v>
      </c>
    </row>
    <row r="74" spans="1:1" ht="15.75">
      <c r="A74" s="1" t="s">
        <v>29</v>
      </c>
    </row>
    <row r="75" spans="1:1" ht="15.75">
      <c r="A75" s="3" t="s">
        <v>80</v>
      </c>
    </row>
    <row r="76" spans="1:1" ht="15.75">
      <c r="A76" s="1" t="s">
        <v>30</v>
      </c>
    </row>
    <row r="77" spans="1:1" ht="15.75">
      <c r="A77" s="3" t="s">
        <v>81</v>
      </c>
    </row>
    <row r="78" spans="1:1" ht="15.75">
      <c r="A78" s="1" t="s">
        <v>31</v>
      </c>
    </row>
    <row r="79" spans="1:1" ht="15.75">
      <c r="A79" s="3" t="s">
        <v>82</v>
      </c>
    </row>
    <row r="80" spans="1:1" ht="18.75">
      <c r="A80" s="1" t="s">
        <v>83</v>
      </c>
    </row>
    <row r="81" spans="1:1" ht="15.75">
      <c r="A81" s="3" t="s">
        <v>84</v>
      </c>
    </row>
    <row r="82" spans="1:1" ht="15.75">
      <c r="A82" s="1" t="s">
        <v>32</v>
      </c>
    </row>
    <row r="83" spans="1:1" ht="15.75">
      <c r="A83" s="3" t="s">
        <v>85</v>
      </c>
    </row>
    <row r="84" spans="1:1" ht="15.75">
      <c r="A84" s="1" t="s">
        <v>33</v>
      </c>
    </row>
    <row r="85" spans="1:1" ht="15.75">
      <c r="A85" s="3" t="s">
        <v>86</v>
      </c>
    </row>
    <row r="86" spans="1:1" ht="15.75">
      <c r="A86" s="1" t="s">
        <v>34</v>
      </c>
    </row>
    <row r="87" spans="1:1" ht="15.75">
      <c r="A87" s="3" t="s">
        <v>87</v>
      </c>
    </row>
    <row r="88" spans="1:1" ht="15.75">
      <c r="A88" s="1" t="s">
        <v>35</v>
      </c>
    </row>
    <row r="89" spans="1:1" ht="15.75">
      <c r="A89" s="3" t="s">
        <v>88</v>
      </c>
    </row>
    <row r="90" spans="1:1" ht="15.75">
      <c r="A90" s="1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F644-1D12-6246-BFF8-DA94011D652D}">
  <dimension ref="A1:X91"/>
  <sheetViews>
    <sheetView topLeftCell="C1" zoomScale="70" zoomScaleNormal="70" workbookViewId="0">
      <selection activeCell="L7" activeCellId="5" sqref="A1:A91 C1:C91 F1:F91 H1:H91 J1:J91 L1:L91 N1:N91 Q1:Q91 S1:S91 U1:X91"/>
    </sheetView>
  </sheetViews>
  <sheetFormatPr defaultColWidth="11.5546875" defaultRowHeight="15"/>
  <cols>
    <col min="1" max="1" width="94.5546875" bestFit="1" customWidth="1"/>
    <col min="2" max="2" width="7.77734375" style="6" hidden="1" customWidth="1"/>
    <col min="3" max="3" width="6.33203125" bestFit="1" customWidth="1"/>
    <col min="4" max="5" width="7.77734375" style="6" hidden="1" customWidth="1"/>
    <col min="6" max="6" width="12.33203125" bestFit="1" customWidth="1"/>
    <col min="7" max="7" width="7.77734375" style="6" hidden="1" customWidth="1"/>
    <col min="8" max="8" width="4.77734375" bestFit="1" customWidth="1"/>
    <col min="9" max="9" width="7.77734375" style="6" hidden="1" customWidth="1"/>
    <col min="10" max="10" width="6.33203125" bestFit="1" customWidth="1"/>
    <col min="11" max="11" width="6.33203125" style="6" hidden="1" customWidth="1"/>
    <col min="12" max="12" width="6.88671875" bestFit="1" customWidth="1"/>
    <col min="13" max="13" width="6.88671875" style="6" hidden="1" customWidth="1"/>
    <col min="14" max="14" width="7.5546875" bestFit="1" customWidth="1"/>
    <col min="15" max="16" width="10" style="6" hidden="1" customWidth="1"/>
    <col min="17" max="17" width="6" bestFit="1" customWidth="1"/>
    <col min="18" max="18" width="9.33203125" style="6" hidden="1" customWidth="1"/>
    <col min="19" max="19" width="8.6640625" bestFit="1" customWidth="1"/>
    <col min="20" max="20" width="9.33203125" style="6" hidden="1" customWidth="1"/>
    <col min="22" max="22" width="17.44140625" bestFit="1" customWidth="1"/>
    <col min="24" max="24" width="95.5546875" bestFit="1" customWidth="1"/>
  </cols>
  <sheetData>
    <row r="1" spans="1:24" s="4" customFormat="1" ht="15.75">
      <c r="A1" s="4" t="s">
        <v>144</v>
      </c>
      <c r="B1" s="5" t="s">
        <v>145</v>
      </c>
      <c r="C1" s="4" t="s">
        <v>146</v>
      </c>
      <c r="D1" s="5" t="s">
        <v>147</v>
      </c>
      <c r="E1" s="5" t="s">
        <v>148</v>
      </c>
      <c r="F1" s="4" t="s">
        <v>149</v>
      </c>
      <c r="G1" s="5" t="s">
        <v>150</v>
      </c>
      <c r="H1" s="4" t="s">
        <v>151</v>
      </c>
      <c r="I1" s="5" t="s">
        <v>152</v>
      </c>
      <c r="J1" s="4" t="s">
        <v>153</v>
      </c>
      <c r="K1" s="5" t="s">
        <v>155</v>
      </c>
      <c r="L1" s="4" t="s">
        <v>154</v>
      </c>
      <c r="M1" s="5" t="s">
        <v>157</v>
      </c>
      <c r="N1" s="4" t="s">
        <v>156</v>
      </c>
      <c r="O1" s="5" t="s">
        <v>159</v>
      </c>
      <c r="P1" s="5" t="s">
        <v>158</v>
      </c>
      <c r="Q1" s="4" t="s">
        <v>160</v>
      </c>
      <c r="R1" s="5" t="s">
        <v>162</v>
      </c>
      <c r="S1" s="4" t="s">
        <v>161</v>
      </c>
      <c r="T1" s="5" t="s">
        <v>163</v>
      </c>
      <c r="U1" s="4" t="s">
        <v>164</v>
      </c>
      <c r="V1" s="4" t="s">
        <v>165</v>
      </c>
      <c r="W1" s="4" t="s">
        <v>166</v>
      </c>
      <c r="X1" s="4" t="s">
        <v>169</v>
      </c>
    </row>
    <row r="2" spans="1:24">
      <c r="A2" t="s">
        <v>90</v>
      </c>
      <c r="B2" s="6">
        <f>FIND(" ",$A2)</f>
        <v>2</v>
      </c>
      <c r="C2" t="str">
        <f>LEFT(A2,B2-1)</f>
        <v>1</v>
      </c>
      <c r="D2" s="6">
        <f>FIND(" ",$A2,B2+1)</f>
        <v>6</v>
      </c>
      <c r="E2" s="6">
        <f>FIND(" ",$A2,D2+1)</f>
        <v>11</v>
      </c>
      <c r="F2" t="str">
        <f>MID($A2,B2+1,E2-B2-1)</f>
        <v>NGC 7822</v>
      </c>
      <c r="G2" s="6">
        <f>FIND(" ",$A2,E2+1)</f>
        <v>15</v>
      </c>
      <c r="H2" t="str">
        <f>MID($A2,E2+1,G2-E2-1)</f>
        <v>Cep</v>
      </c>
      <c r="I2" s="6">
        <f>FIND(" ",$A2,G2+1)</f>
        <v>20</v>
      </c>
      <c r="J2" t="str">
        <f>MID($A2,G2+1,I2-G2-1)</f>
        <v>E/RN</v>
      </c>
      <c r="K2" s="6">
        <v>6</v>
      </c>
      <c r="L2" t="str">
        <f>MID(A2,I2+1,K2)</f>
        <v>0 03.6</v>
      </c>
      <c r="M2" s="6">
        <v>6</v>
      </c>
      <c r="N2" t="str">
        <f>MID(A2,I2+K2+2,M2)</f>
        <v>+68 37</v>
      </c>
      <c r="O2" s="6">
        <f>FIND(" ",$A2,I2+K2+M2+1)</f>
        <v>34</v>
      </c>
      <c r="P2" s="6">
        <f>FIND(" ",$A2,O2+1)</f>
        <v>36</v>
      </c>
      <c r="Q2" t="str">
        <f>MID(A2,O2+1,P2-O2-1)</f>
        <v>—</v>
      </c>
      <c r="R2" s="6">
        <f>FIND(" ",$A2,P2+1)</f>
        <v>44</v>
      </c>
      <c r="S2" t="str">
        <f>MID(A2,P2+1,R2-P2-1)</f>
        <v>60 × 30</v>
      </c>
      <c r="T2" s="6">
        <f>FIND(" ",$A2,R2+1)</f>
        <v>46</v>
      </c>
      <c r="U2" t="str">
        <f>MID(A2,R2+1,T2-R2-1)</f>
        <v>8</v>
      </c>
      <c r="V2" t="str">
        <f>RIGHT(A2,LEN(A2)-T2)</f>
        <v>300</v>
      </c>
      <c r="W2" t="s">
        <v>167</v>
      </c>
      <c r="X2" t="str">
        <f>A3</f>
        <v>large, faint emission nebula; rated “eeF”; also look for E/R nebula Ced 214 (associated w/ star cluster Berkeley 59) 1° S</v>
      </c>
    </row>
    <row r="3" spans="1:24">
      <c r="A3" t="s">
        <v>0</v>
      </c>
      <c r="W3" t="s">
        <v>168</v>
      </c>
    </row>
    <row r="4" spans="1:24">
      <c r="A4" t="s">
        <v>91</v>
      </c>
      <c r="B4" s="6">
        <f t="shared" ref="B3:B66" si="0">FIND(" ",$A4)</f>
        <v>2</v>
      </c>
      <c r="C4" t="str">
        <f t="shared" ref="C3:C66" si="1">LEFT(A4,B4-1)</f>
        <v>2</v>
      </c>
      <c r="D4" s="6">
        <f t="shared" ref="D4:D35" si="2">FIND(" ",$A4,B4+1)</f>
        <v>5</v>
      </c>
      <c r="E4" s="6">
        <f t="shared" ref="E4" si="3">FIND(" ",$A4,D4+1)</f>
        <v>8</v>
      </c>
      <c r="F4" t="str">
        <f t="shared" ref="F4" si="4">MID($A4,B4+1,E4-B4-1)</f>
        <v>IC 59</v>
      </c>
      <c r="G4" s="6">
        <f t="shared" ref="G4:G35" si="5">FIND(" ",$A4,E4+1)</f>
        <v>12</v>
      </c>
      <c r="H4" t="str">
        <f t="shared" ref="H4" si="6">MID($A4,E4+1,G4-E4-1)</f>
        <v>Cas</v>
      </c>
      <c r="I4" s="6">
        <f t="shared" ref="I4:I35" si="7">FIND(" ",$A4,G4+1)</f>
        <v>17</v>
      </c>
      <c r="J4" t="str">
        <f t="shared" ref="J4" si="8">MID($A4,G4+1,I4-G4-1)</f>
        <v>E/RN</v>
      </c>
      <c r="K4" s="6">
        <v>6</v>
      </c>
      <c r="L4" t="str">
        <f t="shared" ref="L4" si="9">MID(A4,I4+1,K4)</f>
        <v>0 56.7</v>
      </c>
      <c r="M4" s="6">
        <v>6</v>
      </c>
      <c r="N4" t="str">
        <f t="shared" ref="N4" si="10">MID(A4,I4+K4+2,M4)</f>
        <v>+61 04</v>
      </c>
      <c r="O4" s="6">
        <f t="shared" ref="O4:O35" si="11">FIND(" ",$A4,I4+K4+M4+1)</f>
        <v>31</v>
      </c>
      <c r="P4" s="6">
        <f t="shared" ref="P4" si="12">FIND(" ",$A4,O4+1)</f>
        <v>33</v>
      </c>
      <c r="Q4" t="str">
        <f t="shared" ref="Q4" si="13">MID(A4,O4+1,P4-O4-1)</f>
        <v>—</v>
      </c>
      <c r="R4" s="6">
        <f t="shared" ref="R4:R35" si="14">FIND(" ",$A4,P4+1)</f>
        <v>40</v>
      </c>
      <c r="S4" t="str">
        <f t="shared" ref="S4" si="15">MID(A4,P4+1,R4-P4-1)</f>
        <v>10 × 5</v>
      </c>
      <c r="T4" s="6">
        <f t="shared" ref="T4:T35" si="16">FIND(" ",$A4,R4+1)</f>
        <v>43</v>
      </c>
      <c r="U4" t="str">
        <f t="shared" ref="U4" si="17">MID(A4,R4+1,T4-R4-1)</f>
        <v>18</v>
      </c>
      <c r="V4" t="str">
        <f t="shared" ref="V4:V35" si="18">RIGHT(A4,LEN(A4)-T4)</f>
        <v>200–250</v>
      </c>
      <c r="W4" t="s">
        <v>167</v>
      </c>
      <c r="X4" t="str">
        <f t="shared" ref="X4:X35" si="19">A5</f>
        <v>faint emission/reflection nebula paired with IC 63 very close to γ Cas.; requires clean optics; rated as “pF”</v>
      </c>
    </row>
    <row r="5" spans="1:24">
      <c r="A5" t="s">
        <v>92</v>
      </c>
      <c r="W5" t="s">
        <v>168</v>
      </c>
    </row>
    <row r="6" spans="1:24">
      <c r="A6" t="s">
        <v>93</v>
      </c>
      <c r="B6" s="6">
        <f t="shared" si="0"/>
        <v>2</v>
      </c>
      <c r="C6" t="str">
        <f t="shared" si="1"/>
        <v>3</v>
      </c>
      <c r="D6" s="6">
        <f t="shared" ref="D6:D37" si="20">FIND(" ",$A6,B6+1)</f>
        <v>6</v>
      </c>
      <c r="E6" s="6">
        <f t="shared" ref="E6" si="21">FIND(" ",$A6,D6+1)</f>
        <v>10</v>
      </c>
      <c r="F6" t="str">
        <f t="shared" ref="F6" si="22">MID($A6,B6+1,E6-B6-1)</f>
        <v>NGC 609</v>
      </c>
      <c r="G6" s="6">
        <f t="shared" ref="G6:G37" si="23">FIND(" ",$A6,E6+1)</f>
        <v>14</v>
      </c>
      <c r="H6" t="str">
        <f t="shared" ref="H6" si="24">MID($A6,E6+1,G6-E6-1)</f>
        <v>Cas</v>
      </c>
      <c r="I6" s="6">
        <f t="shared" ref="I6:I37" si="25">FIND(" ",$A6,G6+1)</f>
        <v>17</v>
      </c>
      <c r="J6" t="str">
        <f t="shared" ref="J6" si="26">MID($A6,G6+1,I6-G6-1)</f>
        <v>OC</v>
      </c>
      <c r="K6" s="6">
        <v>6</v>
      </c>
      <c r="L6" t="str">
        <f t="shared" ref="L6" si="27">MID(A6,I6+1,K6)</f>
        <v>1 37.2</v>
      </c>
      <c r="M6" s="6">
        <v>6</v>
      </c>
      <c r="N6" t="str">
        <f t="shared" ref="N6" si="28">MID(A6,I6+K6+2,M6)</f>
        <v>+64 33</v>
      </c>
      <c r="O6" s="6">
        <f t="shared" ref="O6:O37" si="29">FIND(" ",$A6,I6+K6+M6+1)</f>
        <v>31</v>
      </c>
      <c r="P6" s="6">
        <f t="shared" ref="P6" si="30">FIND(" ",$A6,O6+1)</f>
        <v>36</v>
      </c>
      <c r="Q6" t="str">
        <f t="shared" ref="Q6" si="31">MID(A6,O6+1,P6-O6-1)</f>
        <v>11.0</v>
      </c>
      <c r="R6" s="6">
        <f t="shared" ref="R6:R37" si="32">FIND(" ",$A6,P6+1)</f>
        <v>40</v>
      </c>
      <c r="S6" t="str">
        <f t="shared" ref="S6" si="33">MID(A6,P6+1,R6-P6-1)</f>
        <v>3.0</v>
      </c>
      <c r="T6" s="6">
        <f t="shared" ref="T6:T37" si="34">FIND(" ",$A6,R6+1)</f>
        <v>43</v>
      </c>
      <c r="U6" t="str">
        <f t="shared" ref="U6" si="35">MID(A6,R6+1,T6-R6-1)</f>
        <v>17</v>
      </c>
      <c r="V6" t="str">
        <f t="shared" ref="V6:V37" si="36">RIGHT(A6,LEN(A6)-T6)</f>
        <v>250–300</v>
      </c>
      <c r="W6" t="s">
        <v>167</v>
      </c>
      <c r="X6" t="str">
        <f t="shared" ref="X6:X37" si="37">A7</f>
        <v>faint patch at low power; high power needed to resolve this rich cluster (also look for Trumpler 1 cluster 3° S)</v>
      </c>
    </row>
    <row r="7" spans="1:24">
      <c r="A7" t="s">
        <v>1</v>
      </c>
      <c r="W7" t="s">
        <v>168</v>
      </c>
    </row>
    <row r="8" spans="1:24">
      <c r="A8" t="s">
        <v>94</v>
      </c>
      <c r="B8" s="6">
        <f t="shared" si="0"/>
        <v>2</v>
      </c>
      <c r="C8" t="str">
        <f t="shared" si="1"/>
        <v>4</v>
      </c>
      <c r="D8" s="6">
        <f t="shared" ref="D8:D39" si="38">FIND(" ",$A8,B8+1)</f>
        <v>5</v>
      </c>
      <c r="E8" s="6">
        <f t="shared" ref="E8" si="39">FIND(" ",$A8,D8+1)</f>
        <v>10</v>
      </c>
      <c r="F8" t="str">
        <f t="shared" ref="F8" si="40">MID($A8,B8+1,E8-B8-1)</f>
        <v>IC 1795</v>
      </c>
      <c r="G8" s="6">
        <f t="shared" ref="G8:G39" si="41">FIND(" ",$A8,E8+1)</f>
        <v>14</v>
      </c>
      <c r="H8" t="str">
        <f t="shared" ref="H8" si="42">MID($A8,E8+1,G8-E8-1)</f>
        <v>Cas</v>
      </c>
      <c r="I8" s="6">
        <f t="shared" ref="I8:I39" si="43">FIND(" ",$A8,G8+1)</f>
        <v>17</v>
      </c>
      <c r="J8" t="str">
        <f t="shared" ref="J8" si="44">MID($A8,G8+1,I8-G8-1)</f>
        <v>EN</v>
      </c>
      <c r="K8" s="6">
        <v>6</v>
      </c>
      <c r="L8" t="str">
        <f t="shared" ref="L8" si="45">MID(A8,I8+1,K8)</f>
        <v>2 24.7</v>
      </c>
      <c r="M8" s="6">
        <v>6</v>
      </c>
      <c r="N8" t="str">
        <f t="shared" ref="N8" si="46">MID(A8,I8+K8+2,M8)</f>
        <v>+61 54</v>
      </c>
      <c r="O8" s="6">
        <f t="shared" ref="O8:O39" si="47">FIND(" ",$A8,I8+K8+M8+1)</f>
        <v>31</v>
      </c>
      <c r="P8" s="6">
        <f t="shared" ref="P8" si="48">FIND(" ",$A8,O8+1)</f>
        <v>33</v>
      </c>
      <c r="Q8" t="str">
        <f t="shared" ref="Q8" si="49">MID(A8,O8+1,P8-O8-1)</f>
        <v>—</v>
      </c>
      <c r="R8" s="6">
        <f t="shared" ref="R8:R39" si="50">FIND(" ",$A8,P8+1)</f>
        <v>41</v>
      </c>
      <c r="S8" t="str">
        <f t="shared" ref="S8" si="51">MID(A8,P8+1,R8-P8-1)</f>
        <v>27 × 13</v>
      </c>
      <c r="T8" s="6">
        <f t="shared" ref="T8:T39" si="52">FIND(" ",$A8,R8+1)</f>
        <v>44</v>
      </c>
      <c r="U8" t="str">
        <f t="shared" ref="U8" si="53">MID(A8,R8+1,T8-R8-1)</f>
        <v>29</v>
      </c>
      <c r="V8" t="str">
        <f t="shared" ref="V8:V39" si="54">RIGHT(A8,LEN(A8)-T8)</f>
        <v>200</v>
      </c>
      <c r="W8" t="s">
        <v>167</v>
      </c>
      <c r="X8" t="str">
        <f t="shared" ref="X8:X39" si="55">A9</f>
        <v>brightest part of a complex of nebulosity that includes IC 1805 and IC 1848; use a nebular filter</v>
      </c>
    </row>
    <row r="9" spans="1:24">
      <c r="A9" t="s">
        <v>2</v>
      </c>
      <c r="W9" t="s">
        <v>168</v>
      </c>
    </row>
    <row r="10" spans="1:24">
      <c r="A10" t="s">
        <v>95</v>
      </c>
      <c r="B10" s="6">
        <f t="shared" si="0"/>
        <v>2</v>
      </c>
      <c r="C10" t="str">
        <f t="shared" si="1"/>
        <v>5</v>
      </c>
      <c r="D10" s="6">
        <f t="shared" ref="D10:D41" si="56">FIND(" ",$A10,B10+1)</f>
        <v>9</v>
      </c>
      <c r="E10" s="6">
        <f t="shared" ref="E10" si="57">FIND(" ",$A10,D10+1)</f>
        <v>11</v>
      </c>
      <c r="F10" t="str">
        <f t="shared" ref="F10" si="58">MID($A10,B10+1,E10-B10-1)</f>
        <v>Maffei I</v>
      </c>
      <c r="G10" s="6">
        <f t="shared" ref="G10:G41" si="59">FIND(" ",$A10,E10+1)</f>
        <v>15</v>
      </c>
      <c r="H10" t="str">
        <f t="shared" ref="H10" si="60">MID($A10,E10+1,G10-E10-1)</f>
        <v>Cas</v>
      </c>
      <c r="I10" s="6">
        <f t="shared" ref="I10:I41" si="61">FIND(" ",$A10,G10+1)</f>
        <v>20</v>
      </c>
      <c r="J10" t="str">
        <f t="shared" ref="J10" si="62">MID($A10,G10+1,I10-G10-1)</f>
        <v>G-E3</v>
      </c>
      <c r="K10" s="6">
        <v>6</v>
      </c>
      <c r="L10" t="str">
        <f t="shared" ref="L10" si="63">MID(A10,I10+1,K10)</f>
        <v>2 36.3</v>
      </c>
      <c r="M10" s="6">
        <v>6</v>
      </c>
      <c r="N10" t="str">
        <f t="shared" ref="N10" si="64">MID(A10,I10+K10+2,M10)</f>
        <v>+59 39</v>
      </c>
      <c r="O10" s="6">
        <f t="shared" ref="O10:O41" si="65">FIND(" ",$A10,I10+K10+M10+1)</f>
        <v>34</v>
      </c>
      <c r="P10" s="6">
        <f t="shared" ref="P10" si="66">FIND(" ",$A10,O10+1)</f>
        <v>38</v>
      </c>
      <c r="Q10" t="str">
        <f t="shared" ref="Q10" si="67">MID(A10,O10+1,P10-O10-1)</f>
        <v>≈14</v>
      </c>
      <c r="R10" s="6">
        <f t="shared" ref="R10:R41" si="68">FIND(" ",$A10,P10+1)</f>
        <v>44</v>
      </c>
      <c r="S10" t="str">
        <f t="shared" ref="S10" si="69">MID(A10,P10+1,R10-P10-1)</f>
        <v>5 × 3</v>
      </c>
      <c r="T10" s="6">
        <f t="shared" ref="T10:T41" si="70">FIND(" ",$A10,R10+1)</f>
        <v>47</v>
      </c>
      <c r="U10" t="str">
        <f t="shared" ref="U10" si="71">MID(A10,R10+1,T10-R10-1)</f>
        <v>29</v>
      </c>
      <c r="V10" t="str">
        <f t="shared" ref="V10:V41" si="72">RIGHT(A10,LEN(A10)-T10)</f>
        <v>300</v>
      </c>
      <c r="W10" t="s">
        <v>167</v>
      </c>
      <c r="X10" t="str">
        <f t="shared" ref="X10:X41" si="73">A11</f>
        <v>heavily reddened galaxy; very faint; requires large aperture and black skies; nearby Maffei II for extremists</v>
      </c>
    </row>
    <row r="11" spans="1:24">
      <c r="A11" t="s">
        <v>3</v>
      </c>
      <c r="W11" t="s">
        <v>168</v>
      </c>
    </row>
    <row r="12" spans="1:24">
      <c r="A12" t="s">
        <v>96</v>
      </c>
      <c r="B12" s="6">
        <f t="shared" si="0"/>
        <v>2</v>
      </c>
      <c r="C12" t="str">
        <f t="shared" si="1"/>
        <v>6</v>
      </c>
      <c r="D12" s="6">
        <f t="shared" ref="D12:D43" si="74">FIND(" ",$A12,B12+1)</f>
        <v>6</v>
      </c>
      <c r="E12" s="6">
        <f t="shared" ref="E12" si="75">FIND(" ",$A12,D12+1)</f>
        <v>11</v>
      </c>
      <c r="F12" t="str">
        <f t="shared" ref="F12" si="76">MID($A12,B12+1,E12-B12-1)</f>
        <v>NGC 1049</v>
      </c>
      <c r="G12" s="6">
        <f t="shared" ref="G12:G43" si="77">FIND(" ",$A12,E12+1)</f>
        <v>15</v>
      </c>
      <c r="H12" t="str">
        <f t="shared" ref="H12" si="78">MID($A12,E12+1,G12-E12-1)</f>
        <v>For</v>
      </c>
      <c r="I12" s="6">
        <f t="shared" ref="I12:I43" si="79">FIND(" ",$A12,G12+1)</f>
        <v>18</v>
      </c>
      <c r="J12" t="str">
        <f t="shared" ref="J12" si="80">MID($A12,G12+1,I12-G12-1)</f>
        <v>GC</v>
      </c>
      <c r="K12" s="6">
        <v>6</v>
      </c>
      <c r="L12" t="str">
        <f t="shared" ref="L12" si="81">MID(A12,I12+1,K12)</f>
        <v>2 39.7</v>
      </c>
      <c r="M12" s="6">
        <v>6</v>
      </c>
      <c r="N12" t="str">
        <f t="shared" ref="N12" si="82">MID(A12,I12+K12+2,M12)</f>
        <v>–34 29</v>
      </c>
      <c r="O12" s="6">
        <f t="shared" ref="O12:O43" si="83">FIND(" ",$A12,I12+K12+M12+1)</f>
        <v>32</v>
      </c>
      <c r="P12" s="6">
        <f t="shared" ref="P12" si="84">FIND(" ",$A12,O12+1)</f>
        <v>37</v>
      </c>
      <c r="Q12" t="str">
        <f t="shared" ref="Q12" si="85">MID(A12,O12+1,P12-O12-1)</f>
        <v>11.0</v>
      </c>
      <c r="R12" s="6">
        <f t="shared" ref="R12:R43" si="86">FIND(" ",$A12,P12+1)</f>
        <v>41</v>
      </c>
      <c r="S12" t="str">
        <f t="shared" ref="S12" si="87">MID(A12,P12+1,R12-P12-1)</f>
        <v>0.6</v>
      </c>
      <c r="T12" s="6">
        <f t="shared" ref="T12:T43" si="88">FIND(" ",$A12,R12+1)</f>
        <v>45</v>
      </c>
      <c r="U12" t="str">
        <f t="shared" ref="U12" si="89">MID(A12,R12+1,T12-R12-1)</f>
        <v>175</v>
      </c>
      <c r="V12" t="str">
        <f t="shared" ref="V12:V43" si="90">RIGHT(A12,LEN(A12)-T12)</f>
        <v>250–300</v>
      </c>
      <c r="W12" t="s">
        <v>167</v>
      </c>
      <c r="X12" t="str">
        <f t="shared" ref="X12:X43" si="91">A13</f>
        <v>Class V globular in dwarf “Fornax System” Local Group galaxy 630 000 ly away; galaxy itself invisible?</v>
      </c>
    </row>
    <row r="13" spans="1:24">
      <c r="A13" t="s">
        <v>4</v>
      </c>
      <c r="W13" t="s">
        <v>168</v>
      </c>
    </row>
    <row r="14" spans="1:24">
      <c r="A14" t="s">
        <v>97</v>
      </c>
      <c r="B14" s="6">
        <f t="shared" si="0"/>
        <v>2</v>
      </c>
      <c r="C14" t="str">
        <f t="shared" si="1"/>
        <v>7</v>
      </c>
      <c r="D14" s="6">
        <f t="shared" ref="D14:D45" si="92">FIND(" ",$A14,B14+1)</f>
        <v>8</v>
      </c>
      <c r="E14" s="6">
        <f t="shared" ref="E14" si="93">FIND(" ",$A14,D14+1)</f>
        <v>12</v>
      </c>
      <c r="F14" t="str">
        <f t="shared" ref="F14" si="94">MID($A14,B14+1,E14-B14-1)</f>
        <v>Abell 426</v>
      </c>
      <c r="G14" s="6">
        <f t="shared" ref="G14:G45" si="95">FIND(" ",$A14,E14+1)</f>
        <v>16</v>
      </c>
      <c r="H14" t="str">
        <f t="shared" ref="H14" si="96">MID($A14,E14+1,G14-E14-1)</f>
        <v>Per</v>
      </c>
      <c r="I14" s="7">
        <v>22</v>
      </c>
      <c r="J14" t="str">
        <f t="shared" ref="J14" si="97">MID($A14,G14+1,I14-G14-1)</f>
        <v>G cl.</v>
      </c>
      <c r="K14" s="6">
        <v>6</v>
      </c>
      <c r="L14" t="str">
        <f t="shared" ref="L14" si="98">MID(A14,I14+1,K14)</f>
        <v>3 19.8</v>
      </c>
      <c r="M14" s="6">
        <v>6</v>
      </c>
      <c r="N14" t="str">
        <f t="shared" ref="N14" si="99">MID(A14,I14+K14+2,M14)</f>
        <v>+41 31</v>
      </c>
      <c r="O14" s="6">
        <f t="shared" ref="O14:O45" si="100">FIND(" ",$A14,I14+K14+M14+1)</f>
        <v>36</v>
      </c>
      <c r="P14" s="6">
        <f t="shared" ref="P14" si="101">FIND(" ",$A14,O14+1)</f>
        <v>42</v>
      </c>
      <c r="Q14" t="str">
        <f t="shared" ref="Q14" si="102">MID(A14,O14+1,P14-O14-1)</f>
        <v>12–16</v>
      </c>
      <c r="R14" s="6">
        <f t="shared" ref="R14:R45" si="103">FIND(" ",$A14,P14+1)</f>
        <v>46</v>
      </c>
      <c r="S14" t="str">
        <f t="shared" ref="S14" si="104">MID(A14,P14+1,R14-P14-1)</f>
        <v>≈30</v>
      </c>
      <c r="T14" s="7">
        <v>53</v>
      </c>
      <c r="U14" t="str">
        <f t="shared" ref="U14" si="105">MID(A14,R14+1,T14-R14-1)</f>
        <v>43, A4</v>
      </c>
      <c r="V14" t="str">
        <f t="shared" ref="V14:V45" si="106">RIGHT(A14,LEN(A14)-T14)</f>
        <v>200–400</v>
      </c>
      <c r="W14" t="s">
        <v>167</v>
      </c>
      <c r="X14" t="str">
        <f t="shared" ref="X14:X45" si="107">A15</f>
        <v>Perseus galaxy cluster 300 million ly away; mag. 11.6 NGC 1275 Perseus A at centre; see close-up chart A4</v>
      </c>
    </row>
    <row r="15" spans="1:24">
      <c r="A15" t="s">
        <v>5</v>
      </c>
      <c r="W15" t="s">
        <v>168</v>
      </c>
    </row>
    <row r="16" spans="1:24">
      <c r="A16" t="s">
        <v>98</v>
      </c>
      <c r="B16" s="6">
        <f t="shared" si="0"/>
        <v>2</v>
      </c>
      <c r="C16" t="str">
        <f t="shared" si="1"/>
        <v>8</v>
      </c>
      <c r="D16" s="6">
        <f t="shared" ref="D16:D47" si="108">FIND(" ",$A16,B16+1)</f>
        <v>6</v>
      </c>
      <c r="E16" s="6">
        <f t="shared" ref="E16" si="109">FIND(" ",$A16,D16+1)</f>
        <v>14</v>
      </c>
      <c r="F16" t="str">
        <f t="shared" ref="F16" si="110">MID($A16,B16+1,E16-B16-1)</f>
        <v>NGC 1432/35</v>
      </c>
      <c r="G16" s="6">
        <f t="shared" ref="G16:G47" si="111">FIND(" ",$A16,E16+1)</f>
        <v>18</v>
      </c>
      <c r="H16" t="str">
        <f t="shared" ref="H16" si="112">MID($A16,E16+1,G16-E16-1)</f>
        <v>Tau</v>
      </c>
      <c r="I16" s="6">
        <f t="shared" ref="I16:I47" si="113">FIND(" ",$A16,G16+1)</f>
        <v>21</v>
      </c>
      <c r="J16" t="str">
        <f t="shared" ref="J16" si="114">MID($A16,G16+1,I16-G16-1)</f>
        <v>RN</v>
      </c>
      <c r="K16" s="6">
        <v>6</v>
      </c>
      <c r="L16" t="str">
        <f t="shared" ref="L16" si="115">MID(A16,I16+1,K16)</f>
        <v>3 46.1</v>
      </c>
      <c r="M16" s="6">
        <v>6</v>
      </c>
      <c r="N16" t="str">
        <f t="shared" ref="N16" si="116">MID(A16,I16+K16+2,M16)</f>
        <v>+23 47</v>
      </c>
      <c r="O16" s="6">
        <f t="shared" ref="O16:O47" si="117">FIND(" ",$A16,I16+K16+M16+1)</f>
        <v>35</v>
      </c>
      <c r="P16" s="6">
        <f t="shared" ref="P16" si="118">FIND(" ",$A16,O16+1)</f>
        <v>37</v>
      </c>
      <c r="Q16" t="str">
        <f t="shared" ref="Q16" si="119">MID(A16,O16+1,P16-O16-1)</f>
        <v>—</v>
      </c>
      <c r="R16" s="6">
        <f t="shared" ref="R16:R47" si="120">FIND(" ",$A16,P16+1)</f>
        <v>45</v>
      </c>
      <c r="S16" t="str">
        <f t="shared" ref="S16" si="121">MID(A16,P16+1,R16-P16-1)</f>
        <v>30 × 30</v>
      </c>
      <c r="T16" s="7">
        <v>52</v>
      </c>
      <c r="U16" t="str">
        <f t="shared" ref="U16" si="122">MID(A16,R16+1,T16-R16-1)</f>
        <v>78, A1</v>
      </c>
      <c r="V16" t="str">
        <f t="shared" ref="V16:V47" si="123">RIGHT(A16,LEN(A16)-T16)</f>
        <v xml:space="preserve"> 100–150</v>
      </c>
      <c r="W16" t="s">
        <v>167</v>
      </c>
      <c r="X16" t="str">
        <f t="shared" ref="X16:X47" si="124">A17</f>
        <v>Pleiades nebulosity (also includes IC 349); brightest around Merope; requires transparent skies and clean optics</v>
      </c>
    </row>
    <row r="17" spans="1:24">
      <c r="A17" t="s">
        <v>6</v>
      </c>
      <c r="W17" t="s">
        <v>168</v>
      </c>
    </row>
    <row r="18" spans="1:24">
      <c r="A18" t="s">
        <v>99</v>
      </c>
      <c r="B18" s="6">
        <f t="shared" si="0"/>
        <v>2</v>
      </c>
      <c r="C18" t="str">
        <f t="shared" si="1"/>
        <v>9</v>
      </c>
      <c r="D18" s="6">
        <f t="shared" ref="D18:D49" si="125">FIND(" ",$A18,B18+1)</f>
        <v>5</v>
      </c>
      <c r="E18" s="6">
        <f t="shared" ref="E18" si="126">FIND(" ",$A18,D18+1)</f>
        <v>9</v>
      </c>
      <c r="F18" t="str">
        <f t="shared" ref="F18" si="127">MID($A18,B18+1,E18-B18-1)</f>
        <v>IC 342</v>
      </c>
      <c r="G18" s="6">
        <f t="shared" ref="G18:G49" si="128">FIND(" ",$A18,E18+1)</f>
        <v>13</v>
      </c>
      <c r="H18" t="str">
        <f t="shared" ref="H18" si="129">MID($A18,E18+1,G18-E18-1)</f>
        <v>Cam</v>
      </c>
      <c r="I18" s="6">
        <f t="shared" ref="I18:I49" si="130">FIND(" ",$A18,G18+1)</f>
        <v>19</v>
      </c>
      <c r="J18" t="str">
        <f t="shared" ref="J18" si="131">MID($A18,G18+1,I18-G18-1)</f>
        <v>G-SBc</v>
      </c>
      <c r="K18" s="6">
        <v>6</v>
      </c>
      <c r="L18" t="str">
        <f t="shared" ref="L18" si="132">MID(A18,I18+1,K18)</f>
        <v>3 46.8</v>
      </c>
      <c r="M18" s="6">
        <v>6</v>
      </c>
      <c r="N18" t="str">
        <f t="shared" ref="N18" si="133">MID(A18,I18+K18+2,M18)</f>
        <v>+68 06</v>
      </c>
      <c r="O18" s="6">
        <f t="shared" ref="O18:O49" si="134">FIND(" ",$A18,I18+K18+M18+1)</f>
        <v>33</v>
      </c>
      <c r="P18" s="6">
        <f t="shared" ref="P18" si="135">FIND(" ",$A18,O18+1)</f>
        <v>37</v>
      </c>
      <c r="Q18" t="str">
        <f t="shared" ref="Q18" si="136">MID(A18,O18+1,P18-O18-1)</f>
        <v>≈12</v>
      </c>
      <c r="R18" s="6">
        <f t="shared" ref="R18:R49" si="137">FIND(" ",$A18,P18+1)</f>
        <v>45</v>
      </c>
      <c r="S18" t="str">
        <f t="shared" ref="S18" si="138">MID(A18,P18+1,R18-P18-1)</f>
        <v>17 × 17</v>
      </c>
      <c r="T18" s="6">
        <f t="shared" ref="T18:T49" si="139">FIND(" ",$A18,R18+1)</f>
        <v>48</v>
      </c>
      <c r="U18" t="str">
        <f t="shared" ref="U18" si="140">MID(A18,R18+1,T18-R18-1)</f>
        <v>16</v>
      </c>
      <c r="V18" t="str">
        <f t="shared" ref="V18:V49" si="141">RIGHT(A18,LEN(A18)-T18)</f>
        <v>200–300</v>
      </c>
      <c r="W18" t="s">
        <v>167</v>
      </c>
      <c r="X18" t="str">
        <f t="shared" ref="X18:X49" si="142">A19</f>
        <v>large and diffuse face-on spiral; member of UMa–Cam cloud (Kemble’s Cascade of stars also on this chart)</v>
      </c>
    </row>
    <row r="19" spans="1:24">
      <c r="A19" t="s">
        <v>7</v>
      </c>
      <c r="W19" t="s">
        <v>168</v>
      </c>
    </row>
    <row r="20" spans="1:24">
      <c r="A20" t="s">
        <v>100</v>
      </c>
      <c r="B20" s="6">
        <f t="shared" si="0"/>
        <v>3</v>
      </c>
      <c r="C20" t="str">
        <f t="shared" si="1"/>
        <v>10</v>
      </c>
      <c r="D20" s="6">
        <f t="shared" ref="D20:D51" si="143">FIND(" ",$A20,B20+1)</f>
        <v>7</v>
      </c>
      <c r="E20" s="6">
        <f t="shared" ref="E20" si="144">FIND(" ",$A20,D20+1)</f>
        <v>12</v>
      </c>
      <c r="F20" t="str">
        <f t="shared" ref="F20" si="145">MID($A20,B20+1,E20-B20-1)</f>
        <v>NGC 1499</v>
      </c>
      <c r="G20" s="6">
        <f t="shared" ref="G20:G51" si="146">FIND(" ",$A20,E20+1)</f>
        <v>16</v>
      </c>
      <c r="H20" t="str">
        <f t="shared" ref="H20" si="147">MID($A20,E20+1,G20-E20-1)</f>
        <v>Per</v>
      </c>
      <c r="I20" s="6">
        <f t="shared" ref="I20:I51" si="148">FIND(" ",$A20,G20+1)</f>
        <v>19</v>
      </c>
      <c r="J20" t="str">
        <f t="shared" ref="J20" si="149">MID($A20,G20+1,I20-G20-1)</f>
        <v>EN</v>
      </c>
      <c r="K20" s="6">
        <v>6</v>
      </c>
      <c r="L20" t="str">
        <f t="shared" ref="L20" si="150">MID(A20,I20+1,K20)</f>
        <v>4 00.7</v>
      </c>
      <c r="M20" s="6">
        <v>6</v>
      </c>
      <c r="N20" t="str">
        <f t="shared" ref="N20" si="151">MID(A20,I20+K20+2,M20)</f>
        <v>+36 37</v>
      </c>
      <c r="O20" s="6">
        <f t="shared" ref="O20:O51" si="152">FIND(" ",$A20,I20+K20+M20+1)</f>
        <v>33</v>
      </c>
      <c r="P20" s="6">
        <f t="shared" ref="P20" si="153">FIND(" ",$A20,O20+1)</f>
        <v>35</v>
      </c>
      <c r="Q20" t="str">
        <f t="shared" ref="Q20" si="154">MID(A20,O20+1,P20-O20-1)</f>
        <v>—</v>
      </c>
      <c r="R20" s="6">
        <f t="shared" ref="R20:R51" si="155">FIND(" ",$A20,P20+1)</f>
        <v>44</v>
      </c>
      <c r="S20" t="str">
        <f t="shared" ref="S20" si="156">MID(A20,P20+1,R20-P20-1)</f>
        <v>145 × 40</v>
      </c>
      <c r="T20" s="6">
        <f t="shared" ref="T20:T51" si="157">FIND(" ",$A20,R20+1)</f>
        <v>47</v>
      </c>
      <c r="U20" t="str">
        <f t="shared" ref="U20" si="158">MID(A20,R20+1,T20-R20-1)</f>
        <v>60</v>
      </c>
      <c r="V20" t="str">
        <f t="shared" ref="V20:V51" si="159">RIGHT(A20,LEN(A20)-T20)</f>
        <v>80–125 RFT</v>
      </c>
      <c r="W20" t="s">
        <v>167</v>
      </c>
      <c r="X20" t="str">
        <f t="shared" ref="X20:X51" si="160">A21</f>
        <v>California Nebula; very large and faint; use a wide-field telescope or big binoculars plus Hβ filter</v>
      </c>
    </row>
    <row r="21" spans="1:24">
      <c r="A21" t="s">
        <v>8</v>
      </c>
      <c r="W21" t="s">
        <v>168</v>
      </c>
    </row>
    <row r="22" spans="1:24">
      <c r="A22" t="s">
        <v>101</v>
      </c>
      <c r="B22" s="6">
        <f t="shared" si="0"/>
        <v>3</v>
      </c>
      <c r="C22" t="str">
        <f t="shared" si="1"/>
        <v>11</v>
      </c>
      <c r="D22" s="6">
        <f t="shared" ref="D22:D53" si="161">FIND(" ",$A22,B22+1)</f>
        <v>6</v>
      </c>
      <c r="E22" s="6">
        <f t="shared" ref="E22" si="162">FIND(" ",$A22,D22+1)</f>
        <v>10</v>
      </c>
      <c r="F22" t="str">
        <f t="shared" ref="F22" si="163">MID($A22,B22+1,E22-B22-1)</f>
        <v>IC 405</v>
      </c>
      <c r="G22" s="6">
        <f t="shared" ref="G22:G53" si="164">FIND(" ",$A22,E22+1)</f>
        <v>14</v>
      </c>
      <c r="H22" t="str">
        <f t="shared" ref="H22" si="165">MID($A22,E22+1,G22-E22-1)</f>
        <v>Aur</v>
      </c>
      <c r="I22" s="6">
        <f t="shared" ref="I22:I53" si="166">FIND(" ",$A22,G22+1)</f>
        <v>19</v>
      </c>
      <c r="J22" t="str">
        <f t="shared" ref="J22" si="167">MID($A22,G22+1,I22-G22-1)</f>
        <v>E/RN</v>
      </c>
      <c r="K22" s="6">
        <v>6</v>
      </c>
      <c r="L22" t="str">
        <f t="shared" ref="L22" si="168">MID(A22,I22+1,K22)</f>
        <v>5 16.2</v>
      </c>
      <c r="M22" s="6">
        <v>6</v>
      </c>
      <c r="N22" t="str">
        <f t="shared" ref="N22" si="169">MID(A22,I22+K22+2,M22)</f>
        <v>+34 16</v>
      </c>
      <c r="O22" s="6">
        <f t="shared" ref="O22:O53" si="170">FIND(" ",$A22,I22+K22+M22+1)</f>
        <v>33</v>
      </c>
      <c r="P22" s="6">
        <f t="shared" ref="P22" si="171">FIND(" ",$A22,O22+1)</f>
        <v>35</v>
      </c>
      <c r="Q22" t="str">
        <f t="shared" ref="Q22" si="172">MID(A22,O22+1,P22-O22-1)</f>
        <v>—</v>
      </c>
      <c r="R22" s="6">
        <f t="shared" ref="R22:R53" si="173">FIND(" ",$A22,P22+1)</f>
        <v>43</v>
      </c>
      <c r="S22" t="str">
        <f t="shared" ref="S22" si="174">MID(A22,P22+1,R22-P22-1)</f>
        <v>30 × 19</v>
      </c>
      <c r="T22" s="6">
        <f t="shared" ref="T22:T53" si="175">FIND(" ",$A22,R22+1)</f>
        <v>46</v>
      </c>
      <c r="U22" t="str">
        <f t="shared" ref="U22" si="176">MID(A22,R22+1,T22-R22-1)</f>
        <v>59</v>
      </c>
      <c r="V22" t="str">
        <f t="shared" ref="V22:V53" si="177">RIGHT(A22,LEN(A22)-T22)</f>
        <v>200</v>
      </c>
      <c r="W22" t="s">
        <v>167</v>
      </c>
      <c r="X22" t="str">
        <f t="shared" ref="X22:X53" si="178">A23</f>
        <v>Flaming Star Nebula associated with runaway star AE Aurigae; see Burnham’s Handbook p. 285 (also look for IC 410)</v>
      </c>
    </row>
    <row r="23" spans="1:24">
      <c r="A23" t="s">
        <v>9</v>
      </c>
      <c r="W23" t="s">
        <v>168</v>
      </c>
    </row>
    <row r="24" spans="1:24">
      <c r="A24" t="s">
        <v>102</v>
      </c>
      <c r="B24" s="6">
        <f t="shared" si="0"/>
        <v>3</v>
      </c>
      <c r="C24" t="str">
        <f t="shared" si="1"/>
        <v>12</v>
      </c>
      <c r="D24" s="6">
        <f t="shared" ref="D24:D55" si="179">FIND(" ",$A24,B24+1)</f>
        <v>6</v>
      </c>
      <c r="E24" s="6">
        <f t="shared" ref="E24" si="180">FIND(" ",$A24,D24+1)</f>
        <v>8</v>
      </c>
      <c r="F24" t="str">
        <f t="shared" ref="F24" si="181">MID($A24,B24+1,E24-B24-1)</f>
        <v>HH 1</v>
      </c>
      <c r="G24" s="6">
        <f t="shared" ref="G24:G55" si="182">FIND(" ",$A24,E24+1)</f>
        <v>12</v>
      </c>
      <c r="H24" t="str">
        <f t="shared" ref="H24" si="183">MID($A24,E24+1,G24-E24-1)</f>
        <v>Ori</v>
      </c>
      <c r="I24" s="6">
        <f t="shared" ref="I24:I55" si="184">FIND(" ",$A24,G24+1)</f>
        <v>14</v>
      </c>
      <c r="J24" t="str">
        <f t="shared" ref="J24" si="185">MID($A24,G24+1,I24-G24-1)</f>
        <v>E</v>
      </c>
      <c r="K24" s="6">
        <v>6</v>
      </c>
      <c r="L24" t="str">
        <f t="shared" ref="L24" si="186">MID(A24,I24+1,K24)</f>
        <v>5 36.3</v>
      </c>
      <c r="M24" s="6">
        <v>6</v>
      </c>
      <c r="N24" t="str">
        <f t="shared" ref="N24" si="187">MID(A24,I24+K24+2,M24)</f>
        <v>–06 45</v>
      </c>
      <c r="O24" s="6">
        <f t="shared" ref="O24:O55" si="188">FIND(" ",$A24,I24+K24+M24+1)</f>
        <v>28</v>
      </c>
      <c r="P24" s="6">
        <f t="shared" ref="P24" si="189">FIND(" ",$A24,O24+1)</f>
        <v>34</v>
      </c>
      <c r="Q24" t="str">
        <f t="shared" ref="Q24" si="190">MID(A24,O24+1,P24-O24-1)</f>
        <v>≈14.5</v>
      </c>
      <c r="R24" s="6">
        <f t="shared" ref="R24:R55" si="191">FIND(" ",$A24,P24+1)</f>
        <v>37</v>
      </c>
      <c r="S24" t="str">
        <f t="shared" ref="S24" si="192">MID(A24,P24+1,R24-P24-1)</f>
        <v>8″</v>
      </c>
      <c r="T24" s="6">
        <f t="shared" ref="T24:T55" si="193">FIND(" ",$A24,R24+1)</f>
        <v>41</v>
      </c>
      <c r="U24" t="str">
        <f t="shared" ref="U24" si="194">MID(A24,R24+1,T24-R24-1)</f>
        <v>136</v>
      </c>
      <c r="V24" t="str">
        <f t="shared" ref="V24:V55" si="195">RIGHT(A24,LEN(A24)-T24)</f>
        <v>250</v>
      </c>
      <c r="W24" t="s">
        <v>167</v>
      </c>
      <c r="X24" t="str">
        <f t="shared" ref="X24:X55" si="196">A25</f>
        <v>Herbig–Haro 1; best with no filter at 250 × or more; bipolar jets from forming star; not plotted; 2.5′ SW NGC 1999</v>
      </c>
    </row>
    <row r="25" spans="1:24">
      <c r="A25" t="s">
        <v>103</v>
      </c>
      <c r="W25" t="s">
        <v>168</v>
      </c>
    </row>
    <row r="26" spans="1:24">
      <c r="A26" t="s">
        <v>104</v>
      </c>
      <c r="B26" s="6">
        <f t="shared" si="0"/>
        <v>3</v>
      </c>
      <c r="C26" t="str">
        <f t="shared" si="1"/>
        <v>13</v>
      </c>
      <c r="D26" s="6">
        <f t="shared" ref="D26:D57" si="197">FIND(" ",$A26,B26+1)</f>
        <v>6</v>
      </c>
      <c r="E26" s="7">
        <v>17</v>
      </c>
      <c r="F26" t="str">
        <f t="shared" ref="F26" si="198">MID($A26,B26+1,E26-B26-1)</f>
        <v>IC 434 / B 33</v>
      </c>
      <c r="G26" s="6">
        <f t="shared" ref="G26:G57" si="199">FIND(" ",$A26,E26+1)</f>
        <v>21</v>
      </c>
      <c r="H26" t="str">
        <f t="shared" ref="H26" si="200">MID($A26,E26+1,G26-E26-1)</f>
        <v>Ori</v>
      </c>
      <c r="I26" s="6">
        <f t="shared" ref="I26:I57" si="201">FIND(" ",$A26,G26+1)</f>
        <v>26</v>
      </c>
      <c r="J26" t="str">
        <f t="shared" ref="J26" si="202">MID($A26,G26+1,I26-G26-1)</f>
        <v>E/DN</v>
      </c>
      <c r="K26" s="6">
        <v>6</v>
      </c>
      <c r="L26" t="str">
        <f t="shared" ref="L26" si="203">MID(A26,I26+1,K26)</f>
        <v>5 40.9</v>
      </c>
      <c r="M26" s="6">
        <v>5</v>
      </c>
      <c r="N26" t="str">
        <f t="shared" ref="N26" si="204">MID(A26,I26+K26+2,M26)</f>
        <v>–2 28</v>
      </c>
      <c r="O26" s="6">
        <f t="shared" ref="O26:O57" si="205">FIND(" ",$A26,I26+K26+M26+1)</f>
        <v>39</v>
      </c>
      <c r="P26" s="6">
        <f t="shared" ref="P26" si="206">FIND(" ",$A26,O26+1)</f>
        <v>41</v>
      </c>
      <c r="Q26" t="str">
        <f t="shared" ref="Q26" si="207">MID(A26,O26+1,P26-O26-1)</f>
        <v>—</v>
      </c>
      <c r="R26" s="6">
        <f t="shared" ref="R26:R57" si="208">FIND(" ",$A26,P26+1)</f>
        <v>49</v>
      </c>
      <c r="S26" t="str">
        <f t="shared" ref="S26" si="209">MID(A26,P26+1,R26-P26-1)</f>
        <v>60 × 10</v>
      </c>
      <c r="T26" s="6">
        <f t="shared" ref="T26:T57" si="210">FIND(" ",$A26,R26+1)</f>
        <v>53</v>
      </c>
      <c r="U26" t="str">
        <f t="shared" ref="U26" si="211">MID(A26,R26+1,T26-R26-1)</f>
        <v>116</v>
      </c>
      <c r="V26" t="str">
        <f t="shared" ref="V26:V57" si="212">RIGHT(A26,LEN(A26)-T26)</f>
        <v>100–150 in dark sky!</v>
      </c>
      <c r="W26" t="s">
        <v>167</v>
      </c>
      <c r="X26" t="str">
        <f t="shared" ref="X26:X57" si="213">A27</f>
        <v>B 33 is the Horsehead Nebula, a dark nebula superimposed on a very faint emission nebula IC 434; use Hβ filter</v>
      </c>
    </row>
    <row r="27" spans="1:24">
      <c r="A27" t="s">
        <v>105</v>
      </c>
      <c r="W27" t="s">
        <v>168</v>
      </c>
    </row>
    <row r="28" spans="1:24">
      <c r="A28" t="s">
        <v>106</v>
      </c>
      <c r="B28" s="6">
        <f t="shared" si="0"/>
        <v>3</v>
      </c>
      <c r="C28" t="str">
        <f t="shared" si="1"/>
        <v>14</v>
      </c>
      <c r="D28" s="6">
        <f t="shared" ref="D28:D59" si="214">FIND(" ",$A28,B28+1)</f>
        <v>6</v>
      </c>
      <c r="E28" s="6">
        <f t="shared" ref="E28" si="215">FIND(" ",$A28,D28+1)</f>
        <v>12</v>
      </c>
      <c r="F28" t="str">
        <f t="shared" ref="F28" si="216">MID($A28,B28+1,E28-B28-1)</f>
        <v>Sh 2-276</v>
      </c>
      <c r="G28" s="6">
        <f t="shared" ref="G28:G59" si="217">FIND(" ",$A28,E28+1)</f>
        <v>16</v>
      </c>
      <c r="H28" t="str">
        <f t="shared" ref="H28" si="218">MID($A28,E28+1,G28-E28-1)</f>
        <v>Ori</v>
      </c>
      <c r="I28" s="6">
        <f t="shared" ref="I28:I59" si="219">FIND(" ",$A28,G28+1)</f>
        <v>19</v>
      </c>
      <c r="J28" t="str">
        <f t="shared" ref="J28" si="220">MID($A28,G28+1,I28-G28-1)</f>
        <v>EN</v>
      </c>
      <c r="K28" s="6">
        <v>6</v>
      </c>
      <c r="L28" t="str">
        <f t="shared" ref="L28" si="221">MID(A28,I28+1,K28)</f>
        <v>5 48.0</v>
      </c>
      <c r="M28" s="6">
        <v>3</v>
      </c>
      <c r="N28" t="str">
        <f t="shared" ref="N28" si="222">MID(A28,I28+K28+2,M28)</f>
        <v xml:space="preserve">+1 </v>
      </c>
      <c r="O28" s="6">
        <f t="shared" ref="O28:O59" si="223">FIND(" ",$A28,I28+K28+M28+1)</f>
        <v>29</v>
      </c>
      <c r="P28" s="6">
        <f t="shared" ref="P28" si="224">FIND(" ",$A28,O28+1)</f>
        <v>31</v>
      </c>
      <c r="Q28" t="str">
        <f t="shared" ref="Q28" si="225">MID(A28,O28+1,P28-O28-1)</f>
        <v>—</v>
      </c>
      <c r="R28" s="6">
        <f t="shared" ref="R28:R59" si="226">FIND(" ",$A28,P28+1)</f>
        <v>33</v>
      </c>
      <c r="S28" t="str">
        <f t="shared" ref="S28" si="227">MID(A28,P28+1,R28-P28-1)</f>
        <v>—</v>
      </c>
      <c r="T28" s="6">
        <f t="shared" ref="T28:T59" si="228">FIND(" ",$A28,R28+1)</f>
        <v>43</v>
      </c>
      <c r="U28" t="str">
        <f t="shared" ref="U28" si="229">MID(A28,R28+1,T28-R28-1)</f>
        <v>600 × 30!</v>
      </c>
      <c r="V28" t="str">
        <f t="shared" ref="V28:V59" si="230">RIGHT(A28,LEN(A28)-T28)</f>
        <v>116 100–150 RFT</v>
      </c>
      <c r="W28" t="s">
        <v>167</v>
      </c>
      <c r="X28" t="str">
        <f t="shared" ref="X28:X59" si="231">A29</f>
        <v>Barnard’s Loop; SNR or interstellar bubble? difficult to detect due to size; use filter and sweep with wide field</v>
      </c>
    </row>
    <row r="29" spans="1:24">
      <c r="A29" t="s">
        <v>10</v>
      </c>
      <c r="W29" t="s">
        <v>168</v>
      </c>
    </row>
    <row r="30" spans="1:24">
      <c r="A30" t="s">
        <v>107</v>
      </c>
      <c r="B30" s="6">
        <f t="shared" si="0"/>
        <v>3</v>
      </c>
      <c r="C30" t="str">
        <f t="shared" si="1"/>
        <v>15</v>
      </c>
      <c r="D30" s="6">
        <f t="shared" ref="D30:D61" si="232">FIND(" ",$A30,B30+1)</f>
        <v>9</v>
      </c>
      <c r="E30" s="6">
        <f t="shared" ref="E30" si="233">FIND(" ",$A30,D30+1)</f>
        <v>12</v>
      </c>
      <c r="F30" t="str">
        <f t="shared" ref="F30" si="234">MID($A30,B30+1,E30-B30-1)</f>
        <v>Abell 12</v>
      </c>
      <c r="G30" s="6">
        <f t="shared" ref="G30:G61" si="235">FIND(" ",$A30,E30+1)</f>
        <v>16</v>
      </c>
      <c r="H30" t="str">
        <f t="shared" ref="H30" si="236">MID($A30,E30+1,G30-E30-1)</f>
        <v>Ori</v>
      </c>
      <c r="I30" s="6">
        <f t="shared" ref="I30:I61" si="237">FIND(" ",$A30,G30+1)</f>
        <v>19</v>
      </c>
      <c r="J30" t="str">
        <f t="shared" ref="J30" si="238">MID($A30,G30+1,I30-G30-1)</f>
        <v>PN</v>
      </c>
      <c r="K30" s="6">
        <v>6</v>
      </c>
      <c r="L30" t="str">
        <f t="shared" ref="L30" si="239">MID(A30,I30+1,K30)</f>
        <v>6 02.4</v>
      </c>
      <c r="M30" s="6">
        <v>5</v>
      </c>
      <c r="N30" t="str">
        <f t="shared" ref="N30" si="240">MID(A30,I30+K30+2,M30)</f>
        <v>+9 39</v>
      </c>
      <c r="O30" s="6">
        <f t="shared" ref="O30:O61" si="241">FIND(" ",$A30,I30+K30+M30+1)</f>
        <v>32</v>
      </c>
      <c r="P30" s="6">
        <f t="shared" ref="P30" si="242">FIND(" ",$A30,O30+1)</f>
        <v>36</v>
      </c>
      <c r="Q30" t="str">
        <f t="shared" ref="Q30" si="243">MID(A30,O30+1,P30-O30-1)</f>
        <v>≈13</v>
      </c>
      <c r="R30" s="6">
        <f t="shared" ref="R30:R61" si="244">FIND(" ",$A30,P30+1)</f>
        <v>40</v>
      </c>
      <c r="S30" t="str">
        <f t="shared" ref="S30" si="245">MID(A30,P30+1,R30-P30-1)</f>
        <v>37″</v>
      </c>
      <c r="T30" s="6">
        <f t="shared" ref="T30:T61" si="246">FIND(" ",$A30,R30+1)</f>
        <v>43</v>
      </c>
      <c r="U30" t="str">
        <f t="shared" ref="U30" si="247">MID(A30,R30+1,T30-R30-1)</f>
        <v>96</v>
      </c>
      <c r="V30" t="str">
        <f t="shared" ref="V30:V61" si="248">RIGHT(A30,LEN(A30)-T30)</f>
        <v>250–300</v>
      </c>
      <c r="W30" t="s">
        <v>167</v>
      </c>
      <c r="X30" t="str">
        <f t="shared" ref="X30:X61" si="249">A31</f>
        <v>plotted in Uranometria as PK 198.6–6.3; on NW edge of μ Orionis; OIII filter required</v>
      </c>
    </row>
    <row r="31" spans="1:24">
      <c r="A31" t="s">
        <v>108</v>
      </c>
      <c r="W31" t="s">
        <v>168</v>
      </c>
    </row>
    <row r="32" spans="1:24">
      <c r="A32" t="s">
        <v>109</v>
      </c>
      <c r="B32" s="6">
        <f t="shared" si="0"/>
        <v>3</v>
      </c>
      <c r="C32" t="str">
        <f t="shared" si="1"/>
        <v>16</v>
      </c>
      <c r="D32" s="6">
        <f t="shared" ref="D32:D63" si="250">FIND(" ",$A32,B32+1)</f>
        <v>6</v>
      </c>
      <c r="E32" s="6">
        <f t="shared" ref="E32" si="251">FIND(" ",$A32,D32+1)</f>
        <v>10</v>
      </c>
      <c r="F32" t="str">
        <f t="shared" ref="F32" si="252">MID($A32,B32+1,E32-B32-1)</f>
        <v>IC 443</v>
      </c>
      <c r="G32" s="6">
        <f t="shared" ref="G32:G63" si="253">FIND(" ",$A32,E32+1)</f>
        <v>14</v>
      </c>
      <c r="H32" t="str">
        <f t="shared" ref="H32" si="254">MID($A32,E32+1,G32-E32-1)</f>
        <v>Gem</v>
      </c>
      <c r="I32" s="6">
        <f t="shared" ref="I32:I63" si="255">FIND(" ",$A32,G32+1)</f>
        <v>18</v>
      </c>
      <c r="J32" t="str">
        <f t="shared" ref="J32" si="256">MID($A32,G32+1,I32-G32-1)</f>
        <v>SNR</v>
      </c>
      <c r="K32" s="6">
        <v>6</v>
      </c>
      <c r="L32" t="str">
        <f t="shared" ref="L32" si="257">MID(A32,I32+1,K32)</f>
        <v>6 16.9</v>
      </c>
      <c r="M32" s="6">
        <v>6</v>
      </c>
      <c r="N32" t="str">
        <f t="shared" ref="N32" si="258">MID(A32,I32+K32+2,M32)</f>
        <v>+22 47</v>
      </c>
      <c r="O32" s="6">
        <f t="shared" ref="O32:O63" si="259">FIND(" ",$A32,I32+K32+M32+1)</f>
        <v>32</v>
      </c>
      <c r="P32" s="6">
        <f t="shared" ref="P32" si="260">FIND(" ",$A32,O32+1)</f>
        <v>34</v>
      </c>
      <c r="Q32" t="str">
        <f t="shared" ref="Q32" si="261">MID(A32,O32+1,P32-O32-1)</f>
        <v>—</v>
      </c>
      <c r="R32" s="6">
        <f t="shared" ref="R32:R63" si="262">FIND(" ",$A32,P32+1)</f>
        <v>42</v>
      </c>
      <c r="S32" t="str">
        <f t="shared" ref="S32" si="263">MID(A32,P32+1,R32-P32-1)</f>
        <v>50 × 40</v>
      </c>
      <c r="T32" s="6">
        <f t="shared" ref="T32:T63" si="264">FIND(" ",$A32,R32+1)</f>
        <v>45</v>
      </c>
      <c r="U32" t="str">
        <f t="shared" ref="U32" si="265">MID(A32,R32+1,T32-R32-1)</f>
        <v>76</v>
      </c>
      <c r="V32" t="str">
        <f t="shared" ref="V32:V63" si="266">RIGHT(A32,LEN(A32)-T32)</f>
        <v>250–300</v>
      </c>
      <c r="W32" t="s">
        <v>167</v>
      </c>
      <c r="X32" t="str">
        <f t="shared" ref="X32:X63" si="267">A33</f>
        <v>faint supernova remnant very close to η Gem.; use filter (also look for NGC 2174 and Sh 2–247 on this chart)</v>
      </c>
    </row>
    <row r="33" spans="1:24">
      <c r="A33" t="s">
        <v>110</v>
      </c>
      <c r="W33" t="s">
        <v>168</v>
      </c>
    </row>
    <row r="34" spans="1:24">
      <c r="A34" t="s">
        <v>111</v>
      </c>
      <c r="B34" s="6">
        <f t="shared" si="0"/>
        <v>3</v>
      </c>
      <c r="C34" t="str">
        <f t="shared" si="1"/>
        <v>17</v>
      </c>
      <c r="D34" s="6">
        <f t="shared" ref="D34:D65" si="268">FIND(" ",$A34,B34+1)</f>
        <v>5</v>
      </c>
      <c r="E34" s="6">
        <f t="shared" ref="E34" si="269">FIND(" ",$A34,D34+1)</f>
        <v>9</v>
      </c>
      <c r="F34" t="str">
        <f t="shared" ref="F34" si="270">MID($A34,B34+1,E34-B34-1)</f>
        <v>J 900</v>
      </c>
      <c r="G34" s="6">
        <f t="shared" ref="G34:G65" si="271">FIND(" ",$A34,E34+1)</f>
        <v>13</v>
      </c>
      <c r="H34" t="str">
        <f t="shared" ref="H34" si="272">MID($A34,E34+1,G34-E34-1)</f>
        <v>Gem</v>
      </c>
      <c r="I34" s="6">
        <f t="shared" ref="I34:I65" si="273">FIND(" ",$A34,G34+1)</f>
        <v>16</v>
      </c>
      <c r="J34" t="str">
        <f t="shared" ref="J34" si="274">MID($A34,G34+1,I34-G34-1)</f>
        <v>PN</v>
      </c>
      <c r="K34" s="6">
        <v>6</v>
      </c>
      <c r="L34" t="str">
        <f t="shared" ref="L34" si="275">MID(A34,I34+1,K34)</f>
        <v>6 25.9</v>
      </c>
      <c r="M34" s="6">
        <v>6</v>
      </c>
      <c r="N34" t="str">
        <f t="shared" ref="N34" si="276">MID(A34,I34+K34+2,M34)</f>
        <v>+17 47</v>
      </c>
      <c r="O34" s="6">
        <f t="shared" ref="O34:O65" si="277">FIND(" ",$A34,I34+K34+M34+1)</f>
        <v>30</v>
      </c>
      <c r="P34" s="6">
        <f t="shared" ref="P34" si="278">FIND(" ",$A34,O34+1)</f>
        <v>35</v>
      </c>
      <c r="Q34" t="str">
        <f t="shared" ref="Q34" si="279">MID(A34,O34+1,P34-O34-1)</f>
        <v>12.2</v>
      </c>
      <c r="R34" s="6">
        <f t="shared" ref="R34:R65" si="280">FIND(" ",$A34,P34+1)</f>
        <v>38</v>
      </c>
      <c r="S34" t="str">
        <f t="shared" ref="S34" si="281">MID(A34,P34+1,R34-P34-1)</f>
        <v>8″</v>
      </c>
      <c r="T34" s="6">
        <f t="shared" ref="T34:T65" si="282">FIND(" ",$A34,R34+1)</f>
        <v>41</v>
      </c>
      <c r="U34" t="str">
        <f t="shared" ref="U34" si="283">MID(A34,R34+1,T34-R34-1)</f>
        <v>76</v>
      </c>
      <c r="V34" t="str">
        <f t="shared" ref="V34:V65" si="284">RIGHT(A34,LEN(A34)-T34)</f>
        <v>200</v>
      </c>
      <c r="W34" t="s">
        <v>167</v>
      </c>
      <c r="X34" t="str">
        <f t="shared" ref="X34:X65" si="285">A35</f>
        <v>Jonckheere 900; bright starlike planetary; plotted as PK 194.2+2.5 in Uranometria; use OIII filter &amp; high power</v>
      </c>
    </row>
    <row r="35" spans="1:24">
      <c r="A35" t="s">
        <v>112</v>
      </c>
      <c r="W35" t="s">
        <v>168</v>
      </c>
    </row>
    <row r="36" spans="1:24">
      <c r="A36" t="s">
        <v>113</v>
      </c>
      <c r="B36" s="6">
        <f t="shared" si="0"/>
        <v>3</v>
      </c>
      <c r="C36" t="str">
        <f t="shared" si="1"/>
        <v>18</v>
      </c>
      <c r="D36" s="6">
        <f t="shared" ref="D36:D67" si="286">FIND(" ",$A36,B36+1)</f>
        <v>6</v>
      </c>
      <c r="E36" s="6">
        <f t="shared" ref="E36" si="287">FIND(" ",$A36,D36+1)</f>
        <v>11</v>
      </c>
      <c r="F36" t="str">
        <f t="shared" ref="F36" si="288">MID($A36,B36+1,E36-B36-1)</f>
        <v>IC 2177</v>
      </c>
      <c r="G36" s="6">
        <f t="shared" ref="G36:G67" si="289">FIND(" ",$A36,E36+1)</f>
        <v>15</v>
      </c>
      <c r="H36" t="str">
        <f t="shared" ref="H36" si="290">MID($A36,E36+1,G36-E36-1)</f>
        <v>Mon</v>
      </c>
      <c r="I36" s="6">
        <f t="shared" ref="I36:I67" si="291">FIND(" ",$A36,G36+1)</f>
        <v>20</v>
      </c>
      <c r="J36" t="str">
        <f t="shared" ref="J36" si="292">MID($A36,G36+1,I36-G36-1)</f>
        <v>E/RN</v>
      </c>
      <c r="K36" s="6">
        <v>6</v>
      </c>
      <c r="L36" t="str">
        <f t="shared" ref="L36" si="293">MID(A36,I36+1,K36)</f>
        <v>7 05.1</v>
      </c>
      <c r="M36" s="6">
        <v>6</v>
      </c>
      <c r="N36" t="str">
        <f t="shared" ref="N36" si="294">MID(A36,I36+K36+2,M36)</f>
        <v>–10 42</v>
      </c>
      <c r="O36" s="6">
        <f t="shared" ref="O36:O67" si="295">FIND(" ",$A36,I36+K36+M36+1)</f>
        <v>34</v>
      </c>
      <c r="P36" s="6">
        <f t="shared" ref="P36" si="296">FIND(" ",$A36,O36+1)</f>
        <v>36</v>
      </c>
      <c r="Q36" t="str">
        <f t="shared" ref="Q36" si="297">MID(A36,O36+1,P36-O36-1)</f>
        <v>—</v>
      </c>
      <c r="R36" s="6">
        <f t="shared" ref="R36:R67" si="298">FIND(" ",$A36,P36+1)</f>
        <v>45</v>
      </c>
      <c r="S36" t="str">
        <f t="shared" ref="S36" si="299">MID(A36,P36+1,R36-P36-1)</f>
        <v>120 × 40</v>
      </c>
      <c r="T36" s="6">
        <f t="shared" ref="T36:T67" si="300">FIND(" ",$A36,R36+1)</f>
        <v>49</v>
      </c>
      <c r="U36" t="str">
        <f t="shared" ref="U36" si="301">MID(A36,R36+1,T36-R36-1)</f>
        <v>135</v>
      </c>
      <c r="V36" t="str">
        <f t="shared" ref="V36:V67" si="302">RIGHT(A36,LEN(A36)-T36)</f>
        <v>200–300</v>
      </c>
      <c r="W36" t="s">
        <v>167</v>
      </c>
      <c r="X36" t="str">
        <f t="shared" ref="X36:X67" si="303">A37</f>
        <v>Seagull Nebula; large, faint; contains bright patches Gum 1 (–10°28′), NGC 2327 (–11°18′) &amp; Ced 90 (–12°20′)</v>
      </c>
    </row>
    <row r="37" spans="1:24">
      <c r="A37" t="s">
        <v>11</v>
      </c>
      <c r="W37" t="s">
        <v>168</v>
      </c>
    </row>
    <row r="38" spans="1:24">
      <c r="A38" t="s">
        <v>114</v>
      </c>
      <c r="B38" s="6">
        <f t="shared" si="0"/>
        <v>3</v>
      </c>
      <c r="C38" t="str">
        <f t="shared" si="1"/>
        <v>19</v>
      </c>
      <c r="D38" s="6">
        <f t="shared" ref="D38:D69" si="304">FIND(" ",$A38,B38+1)</f>
        <v>6</v>
      </c>
      <c r="E38" s="7">
        <v>16</v>
      </c>
      <c r="F38" t="str">
        <f t="shared" ref="F38" si="305">MID($A38,B38+1,E38-B38-1)</f>
        <v>PK 205 +14.2</v>
      </c>
      <c r="G38" s="6">
        <f t="shared" ref="G38:G69" si="306">FIND(" ",$A38,E38+1)</f>
        <v>20</v>
      </c>
      <c r="H38" t="str">
        <f t="shared" ref="H38" si="307">MID($A38,E38+1,G38-E38-1)</f>
        <v>Gem</v>
      </c>
      <c r="I38" s="6">
        <f t="shared" ref="I38:I69" si="308">FIND(" ",$A38,G38+1)</f>
        <v>23</v>
      </c>
      <c r="J38" t="str">
        <f t="shared" ref="J38" si="309">MID($A38,G38+1,I38-G38-1)</f>
        <v>PN</v>
      </c>
      <c r="K38" s="6">
        <v>6</v>
      </c>
      <c r="L38" t="str">
        <f t="shared" ref="L38" si="310">MID(A38,I38+1,K38)</f>
        <v>7 29.0</v>
      </c>
      <c r="M38" s="6">
        <v>6</v>
      </c>
      <c r="N38" t="str">
        <f t="shared" ref="N38" si="311">MID(A38,I38+K38+2,M38)</f>
        <v>+13 15</v>
      </c>
      <c r="O38" s="6">
        <f t="shared" ref="O38:O69" si="312">FIND(" ",$A38,I38+K38+M38+1)</f>
        <v>37</v>
      </c>
      <c r="P38" s="6">
        <f t="shared" ref="P38" si="313">FIND(" ",$A38,O38+1)</f>
        <v>41</v>
      </c>
      <c r="Q38" t="str">
        <f t="shared" ref="Q38" si="314">MID(A38,O38+1,P38-O38-1)</f>
        <v>≈13</v>
      </c>
      <c r="R38" s="6">
        <f t="shared" ref="R38:R69" si="315">FIND(" ",$A38,P38+1)</f>
        <v>47</v>
      </c>
      <c r="S38" t="str">
        <f t="shared" ref="S38" si="316">MID(A38,P38+1,R38-P38-1)</f>
        <v>≈700″</v>
      </c>
      <c r="T38" s="6">
        <f t="shared" ref="T38:T69" si="317">FIND(" ",$A38,R38+1)</f>
        <v>50</v>
      </c>
      <c r="U38" t="str">
        <f t="shared" ref="U38" si="318">MID(A38,R38+1,T38-R38-1)</f>
        <v>95</v>
      </c>
      <c r="V38" t="str">
        <f t="shared" ref="V38:V69" si="319">RIGHT(A38,LEN(A38)-T38)</f>
        <v>200–250</v>
      </c>
      <c r="W38" t="s">
        <v>167</v>
      </c>
      <c r="X38" t="str">
        <f t="shared" ref="X38:X69" si="320">A39</f>
        <v>Medusa Nebula or Abell 21; impressive in large aperture w/ OIII filter</v>
      </c>
    </row>
    <row r="39" spans="1:24">
      <c r="A39" t="s">
        <v>12</v>
      </c>
      <c r="W39" t="s">
        <v>168</v>
      </c>
    </row>
    <row r="40" spans="1:24">
      <c r="A40" t="s">
        <v>115</v>
      </c>
      <c r="B40" s="6">
        <f t="shared" si="0"/>
        <v>3</v>
      </c>
      <c r="C40" t="str">
        <f t="shared" si="1"/>
        <v>20</v>
      </c>
      <c r="D40" s="6">
        <f t="shared" ref="D40:D71" si="321">FIND(" ",$A40,B40+1)</f>
        <v>6</v>
      </c>
      <c r="E40" s="7">
        <v>16</v>
      </c>
      <c r="F40" t="str">
        <f t="shared" ref="F40" si="322">MID($A40,B40+1,E40-B40-1)</f>
        <v>PK 164 +31.1</v>
      </c>
      <c r="G40" s="6">
        <f t="shared" ref="G40:G71" si="323">FIND(" ",$A40,E40+1)</f>
        <v>20</v>
      </c>
      <c r="H40" t="str">
        <f t="shared" ref="H40" si="324">MID($A40,E40+1,G40-E40-1)</f>
        <v>Lyn</v>
      </c>
      <c r="I40" s="6">
        <f t="shared" ref="I40:I71" si="325">FIND(" ",$A40,G40+1)</f>
        <v>23</v>
      </c>
      <c r="J40" t="str">
        <f t="shared" ref="J40" si="326">MID($A40,G40+1,I40-G40-1)</f>
        <v>PN</v>
      </c>
      <c r="K40" s="6">
        <v>6</v>
      </c>
      <c r="L40" t="str">
        <f t="shared" ref="L40" si="327">MID(A40,I40+1,K40)</f>
        <v>7 57.8</v>
      </c>
      <c r="M40" s="6">
        <v>6</v>
      </c>
      <c r="N40" t="str">
        <f t="shared" ref="N40" si="328">MID(A40,I40+K40+2,M40)</f>
        <v>+53 25</v>
      </c>
      <c r="O40" s="6">
        <f t="shared" ref="O40:O71" si="329">FIND(" ",$A40,I40+K40+M40+1)</f>
        <v>37</v>
      </c>
      <c r="P40" s="6">
        <f t="shared" ref="P40" si="330">FIND(" ",$A40,O40+1)</f>
        <v>41</v>
      </c>
      <c r="Q40" t="str">
        <f t="shared" ref="Q40" si="331">MID(A40,O40+1,P40-O40-1)</f>
        <v>≈14</v>
      </c>
      <c r="R40" s="6">
        <f t="shared" ref="R40:R71" si="332">FIND(" ",$A40,P40+1)</f>
        <v>46</v>
      </c>
      <c r="S40" t="str">
        <f t="shared" ref="S40" si="333">MID(A40,P40+1,R40-P40-1)</f>
        <v>400″</v>
      </c>
      <c r="T40" s="6">
        <f t="shared" ref="T40:T71" si="334">FIND(" ",$A40,R40+1)</f>
        <v>49</v>
      </c>
      <c r="U40" t="str">
        <f t="shared" ref="U40" si="335">MID(A40,R40+1,T40-R40-1)</f>
        <v>26</v>
      </c>
      <c r="V40" t="str">
        <f t="shared" ref="V40:V71" si="336">RIGHT(A40,LEN(A40)-T40)</f>
        <v>250</v>
      </c>
      <c r="W40" t="s">
        <v>167</v>
      </c>
      <c r="X40" t="str">
        <f t="shared" ref="X40:X71" si="337">A41</f>
        <v>Jones–Emberson 1; faint with two small components; use OIII filter; sometimes confused with nearby NGC 2474–75</v>
      </c>
    </row>
    <row r="41" spans="1:24">
      <c r="A41" t="s">
        <v>13</v>
      </c>
      <c r="W41" t="s">
        <v>168</v>
      </c>
    </row>
    <row r="42" spans="1:24">
      <c r="A42" t="s">
        <v>116</v>
      </c>
      <c r="B42" s="6">
        <f t="shared" si="0"/>
        <v>3</v>
      </c>
      <c r="C42" t="str">
        <f t="shared" si="1"/>
        <v>21</v>
      </c>
      <c r="D42" s="6">
        <f t="shared" ref="D42:D73" si="338">FIND(" ",$A42,B42+1)</f>
        <v>7</v>
      </c>
      <c r="E42" s="6">
        <f t="shared" ref="E42" si="339">FIND(" ",$A42,D42+1)</f>
        <v>9</v>
      </c>
      <c r="F42" t="str">
        <f t="shared" ref="F42" si="340">MID($A42,B42+1,E42-B42-1)</f>
        <v>Leo I</v>
      </c>
      <c r="G42" s="6">
        <f t="shared" ref="G42:G73" si="341">FIND(" ",$A42,E42+1)</f>
        <v>13</v>
      </c>
      <c r="H42" t="str">
        <f t="shared" ref="H42" si="342">MID($A42,E42+1,G42-E42-1)</f>
        <v>Leo</v>
      </c>
      <c r="I42" s="6">
        <f t="shared" ref="I42:I73" si="343">FIND(" ",$A42,G42+1)</f>
        <v>18</v>
      </c>
      <c r="J42" t="str">
        <f t="shared" ref="J42" si="344">MID($A42,G42+1,I42-G42-1)</f>
        <v>G-E3</v>
      </c>
      <c r="K42" s="6">
        <v>7</v>
      </c>
      <c r="L42" t="str">
        <f t="shared" ref="L42" si="345">MID(A42,I42+1,K42)</f>
        <v>10 08.4</v>
      </c>
      <c r="M42" s="6">
        <v>6</v>
      </c>
      <c r="N42" t="str">
        <f t="shared" ref="N42" si="346">MID(A42,I42+K42+2,M42)</f>
        <v>+12 18</v>
      </c>
      <c r="O42" s="6">
        <f t="shared" ref="O42:O73" si="347">FIND(" ",$A42,I42+K42+M42+1)</f>
        <v>33</v>
      </c>
      <c r="P42" s="6">
        <f t="shared" ref="P42" si="348">FIND(" ",$A42,O42+1)</f>
        <v>37</v>
      </c>
      <c r="Q42" t="str">
        <f t="shared" ref="Q42" si="349">MID(A42,O42+1,P42-O42-1)</f>
        <v>9.8</v>
      </c>
      <c r="R42" s="6">
        <f t="shared" ref="R42:R73" si="350">FIND(" ",$A42,P42+1)</f>
        <v>48</v>
      </c>
      <c r="S42" t="str">
        <f t="shared" ref="S42" si="351">MID(A42,P42+1,R42-P42-1)</f>
        <v>10.7 × 8.3</v>
      </c>
      <c r="T42" s="6">
        <f t="shared" ref="T42:T73" si="352">FIND(" ",$A42,R42+1)</f>
        <v>51</v>
      </c>
      <c r="U42" t="str">
        <f t="shared" ref="U42" si="353">MID(A42,R42+1,T42-R42-1)</f>
        <v>93</v>
      </c>
      <c r="V42" t="str">
        <f t="shared" ref="V42:V73" si="354">RIGHT(A42,LEN(A42)-T42)</f>
        <v>300</v>
      </c>
      <c r="W42" t="s">
        <v>167</v>
      </c>
      <c r="X42" t="str">
        <f t="shared" ref="X42:X73" si="355">A43</f>
        <v>dwarf elliptical; satellite of Milky Way; very low surface brightness; 0.3° N of Regulus! requires clean optics</v>
      </c>
    </row>
    <row r="43" spans="1:24">
      <c r="A43" t="s">
        <v>14</v>
      </c>
      <c r="W43" t="s">
        <v>168</v>
      </c>
    </row>
    <row r="44" spans="1:24">
      <c r="A44" t="s">
        <v>117</v>
      </c>
      <c r="B44" s="6">
        <f t="shared" si="0"/>
        <v>3</v>
      </c>
      <c r="C44" t="str">
        <f t="shared" si="1"/>
        <v>22</v>
      </c>
      <c r="D44" s="6">
        <f t="shared" ref="D44:D90" si="356">FIND(" ",$A44,B44+1)</f>
        <v>9</v>
      </c>
      <c r="E44" s="6">
        <f t="shared" ref="E44" si="357">FIND(" ",$A44,D44+1)</f>
        <v>14</v>
      </c>
      <c r="F44" t="str">
        <f t="shared" ref="F44" si="358">MID($A44,B44+1,E44-B44-1)</f>
        <v>Abell 1367</v>
      </c>
      <c r="G44" s="6">
        <f t="shared" ref="G44:G90" si="359">FIND(" ",$A44,E44+1)</f>
        <v>18</v>
      </c>
      <c r="H44" t="str">
        <f t="shared" ref="H44" si="360">MID($A44,E44+1,G44-E44-1)</f>
        <v>Leo</v>
      </c>
      <c r="I44" s="7">
        <v>24</v>
      </c>
      <c r="J44" t="str">
        <f t="shared" ref="J44" si="361">MID($A44,G44+1,I44-G44-1)</f>
        <v>G cl.</v>
      </c>
      <c r="K44" s="6">
        <v>7</v>
      </c>
      <c r="L44" t="str">
        <f t="shared" ref="L44" si="362">MID(A44,I44+1,K44)</f>
        <v>11 44.0</v>
      </c>
      <c r="M44" s="6">
        <v>6</v>
      </c>
      <c r="N44" t="str">
        <f t="shared" ref="N44" si="363">MID(A44,I44+K44+2,M44)</f>
        <v>+19 57</v>
      </c>
      <c r="O44" s="6">
        <f t="shared" ref="O44:O90" si="364">FIND(" ",$A44,I44+K44+M44+1)</f>
        <v>39</v>
      </c>
      <c r="P44" s="6">
        <f t="shared" ref="P44" si="365">FIND(" ",$A44,O44+1)</f>
        <v>45</v>
      </c>
      <c r="Q44" t="str">
        <f t="shared" ref="Q44" si="366">MID(A44,O44+1,P44-O44-1)</f>
        <v>13–16</v>
      </c>
      <c r="R44" s="6">
        <f t="shared" ref="R44:R90" si="367">FIND(" ",$A44,P44+1)</f>
        <v>49</v>
      </c>
      <c r="S44" t="str">
        <f t="shared" ref="S44" si="368">MID(A44,P44+1,R44-P44-1)</f>
        <v>≈60</v>
      </c>
      <c r="T44" s="7">
        <v>56</v>
      </c>
      <c r="U44" t="str">
        <f t="shared" ref="U44" si="369">MID(A44,R44+1,T44-R44-1)</f>
        <v>72, A1</v>
      </c>
      <c r="V44" s="8" t="str">
        <f>RIGHT(A44,LEN(A44)-T44-1)</f>
        <v>300–400</v>
      </c>
      <c r="W44" t="s">
        <v>167</v>
      </c>
      <c r="X44" t="str">
        <f t="shared" ref="X44:X91" si="370">A45</f>
        <v>cluster of some 30 or more galaxies within a 1° field near 93 Leonis; Copeland’s Septet nearby</v>
      </c>
    </row>
    <row r="45" spans="1:24">
      <c r="A45" t="s">
        <v>15</v>
      </c>
      <c r="W45" t="s">
        <v>168</v>
      </c>
    </row>
    <row r="46" spans="1:24">
      <c r="A46" t="s">
        <v>118</v>
      </c>
      <c r="B46" s="6">
        <f t="shared" si="0"/>
        <v>3</v>
      </c>
      <c r="C46" t="str">
        <f t="shared" si="1"/>
        <v>23</v>
      </c>
      <c r="D46" s="6">
        <f t="shared" ref="D46:D90" si="371">FIND(" ",$A46,B46+1)</f>
        <v>7</v>
      </c>
      <c r="E46" s="6">
        <f t="shared" ref="E46" si="372">FIND(" ",$A46,D46+1)</f>
        <v>12</v>
      </c>
      <c r="F46" t="str">
        <f t="shared" ref="F46" si="373">MID($A46,B46+1,E46-B46-1)</f>
        <v>NGC 3172</v>
      </c>
      <c r="G46" s="6">
        <f t="shared" ref="G46:G90" si="374">FIND(" ",$A46,E46+1)</f>
        <v>16</v>
      </c>
      <c r="H46" t="str">
        <f t="shared" ref="H46" si="375">MID($A46,E46+1,G46-E46-1)</f>
        <v>UMi</v>
      </c>
      <c r="I46" s="6">
        <f t="shared" ref="I46:I90" si="376">FIND(" ",$A46,G46+1)</f>
        <v>21</v>
      </c>
      <c r="J46" t="str">
        <f t="shared" ref="J46" si="377">MID($A46,G46+1,I46-G46-1)</f>
        <v>G-Sb</v>
      </c>
      <c r="K46" s="6">
        <v>7</v>
      </c>
      <c r="L46" t="str">
        <f t="shared" ref="L46" si="378">MID(A46,I46+1,K46)</f>
        <v>11 50.2</v>
      </c>
      <c r="M46" s="6">
        <v>6</v>
      </c>
      <c r="N46" t="str">
        <f t="shared" ref="N46" si="379">MID(A46,I46+K46+2,M46)</f>
        <v>+89 07</v>
      </c>
      <c r="O46" s="6">
        <f t="shared" ref="O46:O90" si="380">FIND(" ",$A46,I46+K46+M46+1)</f>
        <v>36</v>
      </c>
      <c r="P46" s="6">
        <f t="shared" ref="P46" si="381">FIND(" ",$A46,O46+1)</f>
        <v>41</v>
      </c>
      <c r="Q46" t="str">
        <f t="shared" ref="Q46" si="382">MID(A46,O46+1,P46-O46-1)</f>
        <v>13.6</v>
      </c>
      <c r="R46" s="6">
        <f t="shared" ref="R46:R90" si="383">FIND(" ",$A46,P46+1)</f>
        <v>51</v>
      </c>
      <c r="S46" t="str">
        <f t="shared" ref="S46" si="384">MID(A46,P46+1,R46-P46-1)</f>
        <v>0.7 × 0.7</v>
      </c>
      <c r="T46" s="6">
        <f t="shared" ref="T46:T90" si="385">FIND(" ",$A46,R46+1)</f>
        <v>53</v>
      </c>
      <c r="U46" t="str">
        <f t="shared" ref="U46" si="386">MID(A46,R46+1,T46-R46-1)</f>
        <v>1</v>
      </c>
      <c r="V46" t="str">
        <f t="shared" ref="V46:V90" si="387">RIGHT(A46,LEN(A46)-T46)</f>
        <v>250</v>
      </c>
      <c r="W46" t="s">
        <v>167</v>
      </c>
      <c r="X46" t="str">
        <f t="shared" ref="X46:X91" si="388">A47</f>
        <v>“Polarissima Borealis”—closest galaxy to the north celestial pole; small, faint, and otherwise unremarkable</v>
      </c>
    </row>
    <row r="47" spans="1:24">
      <c r="A47" t="s">
        <v>16</v>
      </c>
      <c r="W47" t="s">
        <v>168</v>
      </c>
    </row>
    <row r="48" spans="1:24">
      <c r="A48" t="s">
        <v>119</v>
      </c>
      <c r="B48" s="6">
        <f t="shared" si="0"/>
        <v>3</v>
      </c>
      <c r="C48" t="str">
        <f t="shared" si="1"/>
        <v>24</v>
      </c>
      <c r="D48" s="6">
        <f t="shared" ref="D48:D90" si="389">FIND(" ",$A48,B48+1)</f>
        <v>7</v>
      </c>
      <c r="E48" s="6">
        <f t="shared" ref="E48" si="390">FIND(" ",$A48,D48+1)</f>
        <v>12</v>
      </c>
      <c r="F48" t="str">
        <f t="shared" ref="F48" si="391">MID($A48,B48+1,E48-B48-1)</f>
        <v>NGC 4236</v>
      </c>
      <c r="G48" s="6">
        <f t="shared" ref="G48:G90" si="392">FIND(" ",$A48,E48+1)</f>
        <v>16</v>
      </c>
      <c r="H48" t="str">
        <f t="shared" ref="H48" si="393">MID($A48,E48+1,G48-E48-1)</f>
        <v>Dra</v>
      </c>
      <c r="I48" s="6">
        <f t="shared" ref="I48:I90" si="394">FIND(" ",$A48,G48+1)</f>
        <v>22</v>
      </c>
      <c r="J48" t="str">
        <f t="shared" ref="J48" si="395">MID($A48,G48+1,I48-G48-1)</f>
        <v>G-SBb</v>
      </c>
      <c r="K48" s="6">
        <v>7</v>
      </c>
      <c r="L48" t="str">
        <f t="shared" ref="L48" si="396">MID(A48,I48+1,K48)</f>
        <v>12 16.7</v>
      </c>
      <c r="M48" s="6">
        <v>6</v>
      </c>
      <c r="N48" t="str">
        <f t="shared" ref="N48" si="397">MID(A48,I48+K48+2,M48)</f>
        <v>+69 28</v>
      </c>
      <c r="O48" s="6">
        <f t="shared" ref="O48:O90" si="398">FIND(" ",$A48,I48+K48+M48+1)</f>
        <v>37</v>
      </c>
      <c r="P48" s="6">
        <f t="shared" ref="P48" si="399">FIND(" ",$A48,O48+1)</f>
        <v>41</v>
      </c>
      <c r="Q48" t="str">
        <f t="shared" ref="Q48" si="400">MID(A48,O48+1,P48-O48-1)</f>
        <v>9.6</v>
      </c>
      <c r="R48" s="6">
        <f t="shared" ref="R48:R90" si="401">FIND(" ",$A48,P48+1)</f>
        <v>52</v>
      </c>
      <c r="S48" t="str">
        <f t="shared" ref="S48" si="402">MID(A48,P48+1,R48-P48-1)</f>
        <v>18.6 × 6.9</v>
      </c>
      <c r="T48" s="6">
        <f t="shared" ref="T48:T90" si="403">FIND(" ",$A48,R48+1)</f>
        <v>55</v>
      </c>
      <c r="U48" t="str">
        <f t="shared" ref="U48" si="404">MID(A48,R48+1,T48-R48-1)</f>
        <v>13</v>
      </c>
      <c r="V48" t="str">
        <f t="shared" ref="V48:V90" si="405">RIGHT(A48,LEN(A48)-T48)</f>
        <v>200–250</v>
      </c>
      <c r="W48" t="s">
        <v>167</v>
      </c>
      <c r="X48" t="str">
        <f t="shared" ref="X48:X91" si="406">A49</f>
        <v>very large, dim barred spiral; a diffuse glow (NGC 4395 on Chart #54 a similar large diffuse face-on)</v>
      </c>
    </row>
    <row r="49" spans="1:24">
      <c r="A49" t="s">
        <v>17</v>
      </c>
      <c r="W49" t="s">
        <v>168</v>
      </c>
    </row>
    <row r="50" spans="1:24">
      <c r="A50" t="s">
        <v>120</v>
      </c>
      <c r="B50" s="6">
        <f t="shared" si="0"/>
        <v>3</v>
      </c>
      <c r="C50" t="str">
        <f t="shared" si="1"/>
        <v>25</v>
      </c>
      <c r="D50" s="6">
        <f t="shared" ref="D50:D90" si="407">FIND(" ",$A50,B50+1)</f>
        <v>7</v>
      </c>
      <c r="E50" s="6">
        <f t="shared" ref="E50" si="408">FIND(" ",$A50,D50+1)</f>
        <v>11</v>
      </c>
      <c r="F50" t="str">
        <f t="shared" ref="F50" si="409">MID($A50,B50+1,E50-B50-1)</f>
        <v>Mrk 205</v>
      </c>
      <c r="G50" s="6">
        <f t="shared" ref="G50:G90" si="410">FIND(" ",$A50,E50+1)</f>
        <v>15</v>
      </c>
      <c r="H50" t="str">
        <f t="shared" ref="H50" si="411">MID($A50,E50+1,G50-E50-1)</f>
        <v>Dra</v>
      </c>
      <c r="I50" s="6">
        <f t="shared" ref="I50:I90" si="412">FIND(" ",$A50,G50+1)</f>
        <v>17</v>
      </c>
      <c r="J50" t="str">
        <f t="shared" ref="J50" si="413">MID($A50,G50+1,I50-G50-1)</f>
        <v>Q</v>
      </c>
      <c r="K50" s="6">
        <v>7</v>
      </c>
      <c r="L50" t="str">
        <f t="shared" ref="L50" si="414">MID(A50,I50+1,K50)</f>
        <v>12 21.6</v>
      </c>
      <c r="M50" s="6">
        <v>6</v>
      </c>
      <c r="N50" t="str">
        <f t="shared" ref="N50" si="415">MID(A50,I50+K50+2,M50)</f>
        <v>+75 18</v>
      </c>
      <c r="O50" s="6">
        <f t="shared" ref="O50:O90" si="416">FIND(" ",$A50,I50+K50+M50+1)</f>
        <v>32</v>
      </c>
      <c r="P50" s="6">
        <f t="shared" ref="P50" si="417">FIND(" ",$A50,O50+1)</f>
        <v>37</v>
      </c>
      <c r="Q50" t="str">
        <f t="shared" ref="Q50" si="418">MID(A50,O50+1,P50-O50-1)</f>
        <v>14.5</v>
      </c>
      <c r="R50" s="6">
        <f t="shared" ref="R50:R90" si="419">FIND(" ",$A50,P50+1)</f>
        <v>45</v>
      </c>
      <c r="S50" t="str">
        <f t="shared" ref="S50" si="420">MID(A50,P50+1,R50-P50-1)</f>
        <v>stellar</v>
      </c>
      <c r="T50" s="6">
        <f t="shared" ref="T50:T90" si="421">FIND(" ",$A50,R50+1)</f>
        <v>47</v>
      </c>
      <c r="U50" t="str">
        <f t="shared" ref="U50" si="422">MID(A50,R50+1,T50-R50-1)</f>
        <v>5</v>
      </c>
      <c r="V50" t="str">
        <f t="shared" ref="V50:V90" si="423">RIGHT(A50,LEN(A50)-T50)</f>
        <v>300</v>
      </c>
      <c r="W50" t="s">
        <v>167</v>
      </c>
      <c r="X50" t="str">
        <f t="shared" ref="X50:X91" si="424">A51</f>
        <v>Markarian 205; a faint star on SW edge of NGC 4319; centre of redshift controversy</v>
      </c>
    </row>
    <row r="51" spans="1:24">
      <c r="A51" t="s">
        <v>18</v>
      </c>
      <c r="W51" t="s">
        <v>168</v>
      </c>
    </row>
    <row r="52" spans="1:24">
      <c r="A52" t="s">
        <v>121</v>
      </c>
      <c r="B52" s="6">
        <f t="shared" si="0"/>
        <v>3</v>
      </c>
      <c r="C52" t="str">
        <f t="shared" si="1"/>
        <v>26</v>
      </c>
      <c r="D52" s="6">
        <f t="shared" ref="D52:D90" si="425">FIND(" ",$A52,B52+1)</f>
        <v>6</v>
      </c>
      <c r="E52" s="6">
        <f t="shared" ref="E52" si="426">FIND(" ",$A52,D52+1)</f>
        <v>10</v>
      </c>
      <c r="F52" t="str">
        <f t="shared" ref="F52" si="427">MID($A52,B52+1,E52-B52-1)</f>
        <v>3C 273</v>
      </c>
      <c r="G52" s="6">
        <f t="shared" ref="G52:G90" si="428">FIND(" ",$A52,E52+1)</f>
        <v>14</v>
      </c>
      <c r="H52" t="str">
        <f t="shared" ref="H52" si="429">MID($A52,E52+1,G52-E52-1)</f>
        <v>Vir</v>
      </c>
      <c r="I52" s="6">
        <f t="shared" ref="I52:I90" si="430">FIND(" ",$A52,G52+1)</f>
        <v>16</v>
      </c>
      <c r="J52" t="str">
        <f t="shared" ref="J52" si="431">MID($A52,G52+1,I52-G52-1)</f>
        <v>Q</v>
      </c>
      <c r="K52" s="6">
        <v>7</v>
      </c>
      <c r="L52" t="str">
        <f t="shared" ref="L52" si="432">MID(A52,I52+1,K52)</f>
        <v>12 29.1</v>
      </c>
      <c r="M52" s="6">
        <v>5</v>
      </c>
      <c r="N52" t="str">
        <f t="shared" ref="N52" si="433">MID(A52,I52+K52+2,M52)</f>
        <v>+2 03</v>
      </c>
      <c r="O52" s="6">
        <f t="shared" ref="O52:O90" si="434">FIND(" ",$A52,I52+K52+M52+1)</f>
        <v>30</v>
      </c>
      <c r="P52" s="6">
        <f t="shared" ref="P52" si="435">FIND(" ",$A52,O52+1)</f>
        <v>36</v>
      </c>
      <c r="Q52" t="str">
        <f t="shared" ref="Q52" si="436">MID(A52,O52+1,P52-O52-1)</f>
        <v>12–13</v>
      </c>
      <c r="R52" s="6">
        <f t="shared" ref="R52:R90" si="437">FIND(" ",$A52,P52+1)</f>
        <v>44</v>
      </c>
      <c r="S52" t="str">
        <f t="shared" ref="S52" si="438">MID(A52,P52+1,R52-P52-1)</f>
        <v>stellar</v>
      </c>
      <c r="T52" s="6">
        <f t="shared" ref="T52:T90" si="439">FIND(" ",$A52,R52+1)</f>
        <v>48</v>
      </c>
      <c r="U52" t="str">
        <f t="shared" ref="U52" si="440">MID(A52,R52+1,T52-R52-1)</f>
        <v>111</v>
      </c>
      <c r="V52" t="str">
        <f t="shared" ref="V52:V90" si="441">RIGHT(A52,LEN(A52)-T52)</f>
        <v>250–300</v>
      </c>
      <c r="W52" t="s">
        <v>167</v>
      </c>
      <c r="X52" t="str">
        <f t="shared" ref="X52:X91" si="442">A53</f>
        <v>at 2–3 billon ly away, one of the most distant objects visible in amateur telescopes; magnitude variable</v>
      </c>
    </row>
    <row r="53" spans="1:24">
      <c r="A53" t="s">
        <v>19</v>
      </c>
      <c r="W53" t="s">
        <v>168</v>
      </c>
    </row>
    <row r="54" spans="1:24">
      <c r="A54" t="s">
        <v>122</v>
      </c>
      <c r="B54" s="6">
        <f t="shared" si="0"/>
        <v>3</v>
      </c>
      <c r="C54" t="str">
        <f t="shared" si="1"/>
        <v>27</v>
      </c>
      <c r="D54" s="6">
        <f t="shared" ref="D54:D90" si="443">FIND(" ",$A54,B54+1)</f>
        <v>7</v>
      </c>
      <c r="E54" s="6">
        <f t="shared" ref="E54" si="444">FIND(" ",$A54,D54+1)</f>
        <v>12</v>
      </c>
      <c r="F54" t="str">
        <f t="shared" ref="F54" si="445">MID($A54,B54+1,E54-B54-1)</f>
        <v>NGC 4676</v>
      </c>
      <c r="G54" s="6">
        <f t="shared" ref="G54:G90" si="446">FIND(" ",$A54,E54+1)</f>
        <v>16</v>
      </c>
      <c r="H54" t="str">
        <f t="shared" ref="H54" si="447">MID($A54,E54+1,G54-E54-1)</f>
        <v>Com</v>
      </c>
      <c r="I54" s="7">
        <v>22</v>
      </c>
      <c r="J54" t="str">
        <f t="shared" ref="J54" si="448">MID($A54,G54+1,I54-G54-1)</f>
        <v>G cl.</v>
      </c>
      <c r="K54" s="6">
        <v>7</v>
      </c>
      <c r="L54" t="str">
        <f t="shared" ref="L54" si="449">MID(A54,I54+1,K54)</f>
        <v>12 46.2</v>
      </c>
      <c r="M54" s="6">
        <v>6</v>
      </c>
      <c r="N54" t="str">
        <f t="shared" ref="N54" si="450">MID(A54,I54+K54+2,M54)</f>
        <v>+30 44</v>
      </c>
      <c r="O54" s="6">
        <f t="shared" ref="O54:O90" si="451">FIND(" ",$A54,I54+K54+M54+1)</f>
        <v>37</v>
      </c>
      <c r="P54" s="6">
        <f t="shared" ref="P54" si="452">FIND(" ",$A54,O54+1)</f>
        <v>43</v>
      </c>
      <c r="Q54" t="str">
        <f t="shared" ref="Q54" si="453">MID(A54,O54+1,P54-O54-1)</f>
        <v>14.lp</v>
      </c>
      <c r="R54" s="6">
        <f t="shared" ref="R54:R90" si="454">FIND(" ",$A54,P54+1)</f>
        <v>49</v>
      </c>
      <c r="S54" t="str">
        <f t="shared" ref="S54" si="455">MID(A54,P54+1,R54-P54-1)</f>
        <v>2 × 1</v>
      </c>
      <c r="T54" s="6">
        <f t="shared" ref="T54:T90" si="456">FIND(" ",$A54,R54+1)</f>
        <v>52</v>
      </c>
      <c r="U54" t="str">
        <f t="shared" ref="U54" si="457">MID(A54,R54+1,T54-R54-1)</f>
        <v>53</v>
      </c>
      <c r="V54" t="str">
        <f t="shared" ref="V54:V90" si="458">RIGHT(A54,LEN(A54)-T54)</f>
        <v>250</v>
      </c>
      <c r="W54" t="s">
        <v>167</v>
      </c>
      <c r="X54" t="str">
        <f t="shared" ref="X54:X91" si="459">A55</f>
        <v>“The Mice” or VV 224—two classic interacting galaxies; very faint double nature detectable at high power</v>
      </c>
    </row>
    <row r="55" spans="1:24">
      <c r="A55" t="s">
        <v>20</v>
      </c>
      <c r="W55" t="s">
        <v>168</v>
      </c>
    </row>
    <row r="56" spans="1:24">
      <c r="A56" t="s">
        <v>123</v>
      </c>
      <c r="B56" s="6">
        <f t="shared" si="0"/>
        <v>3</v>
      </c>
      <c r="C56" t="str">
        <f t="shared" si="1"/>
        <v>28</v>
      </c>
      <c r="D56" s="6">
        <f t="shared" ref="D56:D90" si="460">FIND(" ",$A56,B56+1)</f>
        <v>9</v>
      </c>
      <c r="E56" s="6">
        <f t="shared" ref="E56" si="461">FIND(" ",$A56,D56+1)</f>
        <v>14</v>
      </c>
      <c r="F56" t="str">
        <f t="shared" ref="F56" si="462">MID($A56,B56+1,E56-B56-1)</f>
        <v>Abell 1656</v>
      </c>
      <c r="G56" s="6">
        <f t="shared" ref="G56:G90" si="463">FIND(" ",$A56,E56+1)</f>
        <v>18</v>
      </c>
      <c r="H56" t="str">
        <f t="shared" ref="H56" si="464">MID($A56,E56+1,G56-E56-1)</f>
        <v>Com</v>
      </c>
      <c r="I56" s="7">
        <v>24</v>
      </c>
      <c r="J56" t="str">
        <f t="shared" ref="J56" si="465">MID($A56,G56+1,I56-G56-1)</f>
        <v>G cl.</v>
      </c>
      <c r="K56" s="6">
        <v>7</v>
      </c>
      <c r="L56" t="str">
        <f t="shared" ref="L56" si="466">MID(A56,I56+1,K56)</f>
        <v>13 00.1</v>
      </c>
      <c r="M56" s="6">
        <v>6</v>
      </c>
      <c r="N56" t="str">
        <f t="shared" ref="N56" si="467">MID(A56,I56+K56+2,M56)</f>
        <v>+27 58</v>
      </c>
      <c r="O56" s="6">
        <f t="shared" ref="O56:O90" si="468">FIND(" ",$A56,I56+K56+M56+1)</f>
        <v>39</v>
      </c>
      <c r="P56" s="6">
        <f t="shared" ref="P56" si="469">FIND(" ",$A56,O56+1)</f>
        <v>45</v>
      </c>
      <c r="Q56" t="str">
        <f t="shared" ref="Q56" si="470">MID(A56,O56+1,P56-O56-1)</f>
        <v>12–16</v>
      </c>
      <c r="R56" s="6">
        <f t="shared" ref="R56:R90" si="471">FIND(" ",$A56,P56+1)</f>
        <v>49</v>
      </c>
      <c r="S56" t="str">
        <f t="shared" ref="S56" si="472">MID(A56,P56+1,R56-P56-1)</f>
        <v>≈60</v>
      </c>
      <c r="T56" s="7">
        <v>56</v>
      </c>
      <c r="U56" t="str">
        <f t="shared" ref="U56" si="473">MID(A56,R56+1,T56-R56-1)</f>
        <v>71, A8</v>
      </c>
      <c r="V56" t="str">
        <f t="shared" ref="V56:V90" si="474">RIGHT(A56,LEN(A56)-T56)</f>
        <v>250–300</v>
      </c>
      <c r="W56" t="s">
        <v>167</v>
      </c>
      <c r="X56" t="str">
        <f t="shared" ref="X56:X91" si="475">A57</f>
        <v>Coma Berenices galaxy cluster; very rich; 400 million ly away; brightest member NGC 4889; see close-up chart A8</v>
      </c>
    </row>
    <row r="57" spans="1:24">
      <c r="A57" t="s">
        <v>21</v>
      </c>
      <c r="W57" t="s">
        <v>168</v>
      </c>
    </row>
    <row r="58" spans="1:24">
      <c r="A58" t="s">
        <v>124</v>
      </c>
      <c r="B58" s="6">
        <f t="shared" si="0"/>
        <v>3</v>
      </c>
      <c r="C58" t="str">
        <f t="shared" si="1"/>
        <v>29</v>
      </c>
      <c r="D58" s="6">
        <f t="shared" ref="D58:D90" si="476">FIND(" ",$A58,B58+1)</f>
        <v>7</v>
      </c>
      <c r="E58" s="6">
        <f t="shared" ref="E58" si="477">FIND(" ",$A58,D58+1)</f>
        <v>12</v>
      </c>
      <c r="F58" t="str">
        <f t="shared" ref="F58" si="478">MID($A58,B58+1,E58-B58-1)</f>
        <v>NGC 5053</v>
      </c>
      <c r="G58" s="6">
        <f t="shared" ref="G58:G90" si="479">FIND(" ",$A58,E58+1)</f>
        <v>16</v>
      </c>
      <c r="H58" t="str">
        <f t="shared" ref="H58" si="480">MID($A58,E58+1,G58-E58-1)</f>
        <v>Com</v>
      </c>
      <c r="I58" s="6">
        <f t="shared" ref="I58:I90" si="481">FIND(" ",$A58,G58+1)</f>
        <v>19</v>
      </c>
      <c r="J58" t="str">
        <f t="shared" ref="J58" si="482">MID($A58,G58+1,I58-G58-1)</f>
        <v>GC</v>
      </c>
      <c r="K58" s="6">
        <v>7</v>
      </c>
      <c r="L58" t="str">
        <f t="shared" ref="L58" si="483">MID(A58,I58+1,K58)</f>
        <v>13 16.4</v>
      </c>
      <c r="M58" s="6">
        <v>6</v>
      </c>
      <c r="N58" t="str">
        <f t="shared" ref="N58" si="484">MID(A58,I58+K58+2,M58)</f>
        <v>+17 42</v>
      </c>
      <c r="O58" s="6">
        <f t="shared" ref="O58:O90" si="485">FIND(" ",$A58,I58+K58+M58+1)</f>
        <v>34</v>
      </c>
      <c r="P58" s="6">
        <f t="shared" ref="P58" si="486">FIND(" ",$A58,O58+1)</f>
        <v>38</v>
      </c>
      <c r="Q58" t="str">
        <f t="shared" ref="Q58" si="487">MID(A58,O58+1,P58-O58-1)</f>
        <v>9.8</v>
      </c>
      <c r="R58" s="6">
        <f t="shared" ref="R58:R90" si="488">FIND(" ",$A58,P58+1)</f>
        <v>43</v>
      </c>
      <c r="S58" t="str">
        <f t="shared" ref="S58" si="489">MID(A58,P58+1,R58-P58-1)</f>
        <v>10.5</v>
      </c>
      <c r="T58" s="6">
        <f t="shared" ref="T58:T90" si="490">FIND(" ",$A58,R58+1)</f>
        <v>46</v>
      </c>
      <c r="U58" t="str">
        <f t="shared" ref="U58" si="491">MID(A58,R58+1,T58-R58-1)</f>
        <v>71</v>
      </c>
      <c r="V58" t="str">
        <f t="shared" ref="V58:V90" si="492">RIGHT(A58,LEN(A58)-T58)</f>
        <v>100–200</v>
      </c>
      <c r="W58" t="s">
        <v>167</v>
      </c>
      <c r="X58" t="str">
        <f t="shared" ref="X58:X91" si="493">A59</f>
        <v>faint and very loose globular 1° SE of M53; requires large aperture to resolve; difficult in hazy skies; class XI</v>
      </c>
    </row>
    <row r="59" spans="1:24">
      <c r="A59" t="s">
        <v>22</v>
      </c>
      <c r="W59" t="s">
        <v>168</v>
      </c>
    </row>
    <row r="60" spans="1:24">
      <c r="A60" t="s">
        <v>125</v>
      </c>
      <c r="B60" s="6">
        <f t="shared" si="0"/>
        <v>3</v>
      </c>
      <c r="C60" t="str">
        <f t="shared" si="1"/>
        <v>30</v>
      </c>
      <c r="D60" s="6">
        <f t="shared" ref="D60:D90" si="494">FIND(" ",$A60,B60+1)</f>
        <v>7</v>
      </c>
      <c r="E60" s="6">
        <f t="shared" ref="E60" si="495">FIND(" ",$A60,D60+1)</f>
        <v>12</v>
      </c>
      <c r="F60" t="str">
        <f t="shared" ref="F60" si="496">MID($A60,B60+1,E60-B60-1)</f>
        <v>NGC 5897</v>
      </c>
      <c r="G60" s="6">
        <f t="shared" ref="G60:G90" si="497">FIND(" ",$A60,E60+1)</f>
        <v>16</v>
      </c>
      <c r="H60" t="str">
        <f t="shared" ref="H60" si="498">MID($A60,E60+1,G60-E60-1)</f>
        <v>Lib</v>
      </c>
      <c r="I60" s="6">
        <f t="shared" ref="I60:I90" si="499">FIND(" ",$A60,G60+1)</f>
        <v>19</v>
      </c>
      <c r="J60" t="str">
        <f t="shared" ref="J60" si="500">MID($A60,G60+1,I60-G60-1)</f>
        <v>GC</v>
      </c>
      <c r="K60" s="6">
        <v>7</v>
      </c>
      <c r="L60" t="str">
        <f t="shared" ref="L60" si="501">MID(A60,I60+1,K60)</f>
        <v>15 17.4</v>
      </c>
      <c r="M60" s="6">
        <v>6</v>
      </c>
      <c r="N60" t="str">
        <f t="shared" ref="N60" si="502">MID(A60,I60+K60+2,M60)</f>
        <v>–21 01</v>
      </c>
      <c r="O60" s="6">
        <f t="shared" ref="O60:O90" si="503">FIND(" ",$A60,I60+K60+M60+1)</f>
        <v>34</v>
      </c>
      <c r="P60" s="6">
        <f t="shared" ref="P60" si="504">FIND(" ",$A60,O60+1)</f>
        <v>38</v>
      </c>
      <c r="Q60" t="str">
        <f t="shared" ref="Q60" si="505">MID(A60,O60+1,P60-O60-1)</f>
        <v>8.6</v>
      </c>
      <c r="R60" s="6">
        <f t="shared" ref="R60:R90" si="506">FIND(" ",$A60,P60+1)</f>
        <v>43</v>
      </c>
      <c r="S60" t="str">
        <f t="shared" ref="S60" si="507">MID(A60,P60+1,R60-P60-1)</f>
        <v>12.6</v>
      </c>
      <c r="T60" s="6">
        <f t="shared" ref="T60:T90" si="508">FIND(" ",$A60,R60+1)</f>
        <v>47</v>
      </c>
      <c r="U60" t="str">
        <f t="shared" ref="U60" si="509">MID(A60,R60+1,T60-R60-1)</f>
        <v>148</v>
      </c>
      <c r="V60" t="str">
        <f t="shared" ref="V60:V90" si="510">RIGHT(A60,LEN(A60)-T60)</f>
        <v>150–200</v>
      </c>
      <c r="W60" t="s">
        <v>167</v>
      </c>
      <c r="X60" t="str">
        <f t="shared" ref="X60:X91" si="511">A61</f>
        <v>large and loose; easily hidden in hazy skies at higher latitude; brightest stars mag. 13.3, main branch mag. 16.3</v>
      </c>
    </row>
    <row r="61" spans="1:24">
      <c r="A61" t="s">
        <v>23</v>
      </c>
      <c r="W61" t="s">
        <v>168</v>
      </c>
    </row>
    <row r="62" spans="1:24">
      <c r="A62" t="s">
        <v>126</v>
      </c>
      <c r="B62" s="6">
        <f t="shared" si="0"/>
        <v>3</v>
      </c>
      <c r="C62" t="str">
        <f t="shared" si="1"/>
        <v>31</v>
      </c>
      <c r="D62" s="6">
        <f t="shared" ref="D62:D90" si="512">FIND(" ",$A62,B62+1)</f>
        <v>9</v>
      </c>
      <c r="E62" s="6">
        <f t="shared" ref="E62" si="513">FIND(" ",$A62,D62+1)</f>
        <v>14</v>
      </c>
      <c r="F62" t="str">
        <f t="shared" ref="F62" si="514">MID($A62,B62+1,E62-B62-1)</f>
        <v>Abell 2065</v>
      </c>
      <c r="G62" s="6">
        <f t="shared" ref="G62:G90" si="515">FIND(" ",$A62,E62+1)</f>
        <v>18</v>
      </c>
      <c r="H62" t="str">
        <f t="shared" ref="H62" si="516">MID($A62,E62+1,G62-E62-1)</f>
        <v>CrB</v>
      </c>
      <c r="I62" s="7">
        <v>24</v>
      </c>
      <c r="J62" t="str">
        <f t="shared" ref="J62" si="517">MID($A62,G62+1,I62-G62-1)</f>
        <v>G cl.</v>
      </c>
      <c r="K62" s="6">
        <v>7</v>
      </c>
      <c r="L62" t="str">
        <f t="shared" ref="L62" si="518">MID(A62,I62+1,K62)</f>
        <v>15 22.7</v>
      </c>
      <c r="M62" s="6">
        <v>6</v>
      </c>
      <c r="N62" t="str">
        <f t="shared" ref="N62" si="519">MID(A62,I62+K62+2,M62)</f>
        <v>+27 43</v>
      </c>
      <c r="O62" s="6">
        <f t="shared" ref="O62:O90" si="520">FIND(" ",$A62,I62+K62+M62+1)</f>
        <v>39</v>
      </c>
      <c r="P62" s="6">
        <f t="shared" ref="P62" si="521">FIND(" ",$A62,O62+1)</f>
        <v>43</v>
      </c>
      <c r="Q62" t="str">
        <f t="shared" ref="Q62" si="522">MID(A62,O62+1,P62-O62-1)</f>
        <v>≈16</v>
      </c>
      <c r="R62" s="6">
        <f t="shared" ref="R62:R90" si="523">FIND(" ",$A62,P62+1)</f>
        <v>47</v>
      </c>
      <c r="S62" t="str">
        <f t="shared" ref="S62" si="524">MID(A62,P62+1,R62-P62-1)</f>
        <v>≈30</v>
      </c>
      <c r="T62" s="6">
        <f t="shared" ref="T62:T90" si="525">FIND(" ",$A62,R62+1)</f>
        <v>50</v>
      </c>
      <c r="U62" t="str">
        <f t="shared" ref="U62" si="526">MID(A62,R62+1,T62-R62-1)</f>
        <v>69</v>
      </c>
      <c r="V62" t="str">
        <f t="shared" ref="V62:V90" si="527">RIGHT(A62,LEN(A62)-T62)</f>
        <v>500 in superb sky!</v>
      </c>
      <c r="W62" t="s">
        <v>167</v>
      </c>
      <c r="X62" t="str">
        <f t="shared" ref="X62:X91" si="528">A63</f>
        <v>Corona Borealis galaxy cluster; perhaps the most difficult object for amateur telescopes; 1.5 billion ly away</v>
      </c>
    </row>
    <row r="63" spans="1:24">
      <c r="A63" t="s">
        <v>24</v>
      </c>
      <c r="W63" t="s">
        <v>168</v>
      </c>
    </row>
    <row r="64" spans="1:24">
      <c r="A64" t="s">
        <v>127</v>
      </c>
      <c r="B64" s="6">
        <f t="shared" si="0"/>
        <v>3</v>
      </c>
      <c r="C64" t="str">
        <f t="shared" si="1"/>
        <v>32</v>
      </c>
      <c r="D64" s="6">
        <f t="shared" ref="D64:D90" si="529">FIND(" ",$A64,B64+1)</f>
        <v>7</v>
      </c>
      <c r="E64" s="6">
        <f t="shared" ref="E64" si="530">FIND(" ",$A64,D64+1)</f>
        <v>12</v>
      </c>
      <c r="F64" t="str">
        <f t="shared" ref="F64" si="531">MID($A64,B64+1,E64-B64-1)</f>
        <v>NGC 6027</v>
      </c>
      <c r="G64" s="6">
        <f t="shared" ref="G64:G90" si="532">FIND(" ",$A64,E64+1)</f>
        <v>16</v>
      </c>
      <c r="H64" t="str">
        <f t="shared" ref="H64" si="533">MID($A64,E64+1,G64-E64-1)</f>
        <v>Ser</v>
      </c>
      <c r="I64" s="7">
        <v>22</v>
      </c>
      <c r="J64" t="str">
        <f t="shared" ref="J64" si="534">MID($A64,G64+1,I64-G64-1)</f>
        <v>G cl.</v>
      </c>
      <c r="K64" s="6">
        <v>7</v>
      </c>
      <c r="L64" t="str">
        <f t="shared" ref="L64" si="535">MID(A64,I64+1,K64)</f>
        <v>15 59.2</v>
      </c>
      <c r="M64" s="6">
        <v>6</v>
      </c>
      <c r="N64" t="str">
        <f t="shared" ref="N64" si="536">MID(A64,I64+K64+2,M64)</f>
        <v>+20 45</v>
      </c>
      <c r="O64" s="6">
        <f t="shared" ref="O64:O90" si="537">FIND(" ",$A64,I64+K64+M64+1)</f>
        <v>37</v>
      </c>
      <c r="P64" s="6">
        <f t="shared" ref="P64" si="538">FIND(" ",$A64,O64+1)</f>
        <v>41</v>
      </c>
      <c r="Q64" t="str">
        <f t="shared" ref="Q64" si="539">MID(A64,O64+1,P64-O64-1)</f>
        <v>≈15</v>
      </c>
      <c r="R64" s="6">
        <f t="shared" ref="R64:R90" si="540">FIND(" ",$A64,P64+1)</f>
        <v>47</v>
      </c>
      <c r="S64" t="str">
        <f t="shared" ref="S64" si="541">MID(A64,P64+1,R64-P64-1)</f>
        <v>2 × 1</v>
      </c>
      <c r="T64" s="6">
        <f t="shared" ref="T64:T90" si="542">FIND(" ",$A64,R64+1)</f>
        <v>50</v>
      </c>
      <c r="U64" t="str">
        <f t="shared" ref="U64" si="543">MID(A64,R64+1,T64-R64-1)</f>
        <v>69</v>
      </c>
      <c r="V64" t="str">
        <f t="shared" ref="V64:V90" si="544">RIGHT(A64,LEN(A64)-T64)</f>
        <v>400</v>
      </c>
      <c r="W64" t="s">
        <v>167</v>
      </c>
      <c r="X64" t="str">
        <f t="shared" ref="X64:X91" si="545">A65</f>
        <v>Seyfert’s Sextet (6027 A–F); compact group of 6 small and very faint galaxies; see Burnham’s Handbook p. 1793</v>
      </c>
    </row>
    <row r="65" spans="1:24">
      <c r="A65" t="s">
        <v>25</v>
      </c>
      <c r="W65" t="s">
        <v>168</v>
      </c>
    </row>
    <row r="66" spans="1:24">
      <c r="A66" t="s">
        <v>128</v>
      </c>
      <c r="B66" s="6">
        <f t="shared" si="0"/>
        <v>3</v>
      </c>
      <c r="C66" t="str">
        <f t="shared" si="1"/>
        <v>33</v>
      </c>
      <c r="D66" s="6">
        <f t="shared" ref="D66:D90" si="546">FIND(" ",$A66,B66+1)</f>
        <v>5</v>
      </c>
      <c r="E66" s="6">
        <f t="shared" ref="E66" si="547">FIND(" ",$A66,D66+1)</f>
        <v>8</v>
      </c>
      <c r="F66" t="str">
        <f t="shared" ref="F66" si="548">MID($A66,B66+1,E66-B66-1)</f>
        <v>B 72</v>
      </c>
      <c r="G66" s="6">
        <f t="shared" ref="G66:G90" si="549">FIND(" ",$A66,E66+1)</f>
        <v>12</v>
      </c>
      <c r="H66" t="str">
        <f t="shared" ref="H66" si="550">MID($A66,E66+1,G66-E66-1)</f>
        <v>Oph</v>
      </c>
      <c r="I66" s="6">
        <f t="shared" ref="I66:I90" si="551">FIND(" ",$A66,G66+1)</f>
        <v>15</v>
      </c>
      <c r="J66" t="str">
        <f t="shared" ref="J66" si="552">MID($A66,G66+1,I66-G66-1)</f>
        <v>DN</v>
      </c>
      <c r="K66" s="6">
        <v>7</v>
      </c>
      <c r="L66" t="str">
        <f t="shared" ref="L66" si="553">MID(A66,I66+1,K66)</f>
        <v>17 23.5</v>
      </c>
      <c r="M66" s="6">
        <v>6</v>
      </c>
      <c r="N66" t="str">
        <f t="shared" ref="N66" si="554">MID(A66,I66+K66+2,M66)</f>
        <v>–23 38</v>
      </c>
      <c r="O66" s="6">
        <f t="shared" ref="O66:O90" si="555">FIND(" ",$A66,I66+K66+M66+1)</f>
        <v>30</v>
      </c>
      <c r="P66" s="6">
        <f t="shared" ref="P66" si="556">FIND(" ",$A66,O66+1)</f>
        <v>32</v>
      </c>
      <c r="Q66" t="str">
        <f t="shared" ref="Q66" si="557">MID(A66,O66+1,P66-O66-1)</f>
        <v>—</v>
      </c>
      <c r="R66" s="6">
        <f t="shared" ref="R66:R90" si="558">FIND(" ",$A66,P66+1)</f>
        <v>35</v>
      </c>
      <c r="S66" t="str">
        <f t="shared" ref="S66" si="559">MID(A66,P66+1,R66-P66-1)</f>
        <v>30</v>
      </c>
      <c r="T66" s="6">
        <f t="shared" ref="T66:T90" si="560">FIND(" ",$A66,R66+1)</f>
        <v>39</v>
      </c>
      <c r="U66" t="str">
        <f t="shared" ref="U66" si="561">MID(A66,R66+1,T66-R66-1)</f>
        <v>146</v>
      </c>
      <c r="V66" t="str">
        <f t="shared" ref="V66:V90" si="562">RIGHT(A66,LEN(A66)-T66)</f>
        <v>80–125 RFT</v>
      </c>
      <c r="W66" t="s">
        <v>167</v>
      </c>
      <c r="X66" t="str">
        <f t="shared" ref="X66:X91" si="563">A67</f>
        <v>Barnard’s dark S-Nebula or “The Snake”; opacity of 6/6; 1.5° NNE of θ Ophiuchi; area rich in dark nebulae</v>
      </c>
    </row>
    <row r="67" spans="1:24">
      <c r="A67" t="s">
        <v>129</v>
      </c>
      <c r="W67" t="s">
        <v>168</v>
      </c>
    </row>
    <row r="68" spans="1:24">
      <c r="A68" t="s">
        <v>130</v>
      </c>
      <c r="B68" s="6">
        <f t="shared" ref="B67:B91" si="564">FIND(" ",$A68)</f>
        <v>3</v>
      </c>
      <c r="C68" t="str">
        <f t="shared" ref="C67:C91" si="565">LEFT(A68,B68-1)</f>
        <v>34</v>
      </c>
      <c r="D68" s="6">
        <f t="shared" ref="D68:D90" si="566">FIND(" ",$A68,B68+1)</f>
        <v>7</v>
      </c>
      <c r="E68" s="6">
        <f t="shared" ref="E68" si="567">FIND(" ",$A68,D68+1)</f>
        <v>12</v>
      </c>
      <c r="F68" t="str">
        <f t="shared" ref="F68" si="568">MID($A68,B68+1,E68-B68-1)</f>
        <v>NGC 6791</v>
      </c>
      <c r="G68" s="6">
        <f t="shared" ref="G68:G90" si="569">FIND(" ",$A68,E68+1)</f>
        <v>16</v>
      </c>
      <c r="H68" t="str">
        <f t="shared" ref="H68" si="570">MID($A68,E68+1,G68-E68-1)</f>
        <v>Lyr</v>
      </c>
      <c r="I68" s="6">
        <f t="shared" ref="I68:I90" si="571">FIND(" ",$A68,G68+1)</f>
        <v>19</v>
      </c>
      <c r="J68" t="str">
        <f t="shared" ref="J68" si="572">MID($A68,G68+1,I68-G68-1)</f>
        <v>OC</v>
      </c>
      <c r="K68" s="6">
        <v>7</v>
      </c>
      <c r="L68" t="str">
        <f t="shared" ref="L68" si="573">MID(A68,I68+1,K68)</f>
        <v>19 20.7</v>
      </c>
      <c r="M68" s="6">
        <v>6</v>
      </c>
      <c r="N68" t="str">
        <f t="shared" ref="N68" si="574">MID(A68,I68+K68+2,M68)</f>
        <v>+37 51</v>
      </c>
      <c r="O68" s="6">
        <f t="shared" ref="O68:O90" si="575">FIND(" ",$A68,I68+K68+M68+1)</f>
        <v>34</v>
      </c>
      <c r="P68" s="6">
        <f t="shared" ref="P68" si="576">FIND(" ",$A68,O68+1)</f>
        <v>38</v>
      </c>
      <c r="Q68" t="str">
        <f t="shared" ref="Q68" si="577">MID(A68,O68+1,P68-O68-1)</f>
        <v>9.5</v>
      </c>
      <c r="R68" s="6">
        <f t="shared" ref="R68:R90" si="578">FIND(" ",$A68,P68+1)</f>
        <v>41</v>
      </c>
      <c r="S68" t="str">
        <f t="shared" ref="S68" si="579">MID(A68,P68+1,R68-P68-1)</f>
        <v>16</v>
      </c>
      <c r="T68" s="6">
        <f t="shared" ref="T68:T90" si="580">FIND(" ",$A68,R68+1)</f>
        <v>44</v>
      </c>
      <c r="U68" t="str">
        <f t="shared" ref="U68" si="581">MID(A68,R68+1,T68-R68-1)</f>
        <v>48</v>
      </c>
      <c r="V68" t="str">
        <f t="shared" ref="V68:V90" si="582">RIGHT(A68,LEN(A68)-T68)</f>
        <v>200–250</v>
      </c>
      <c r="W68" t="s">
        <v>167</v>
      </c>
      <c r="X68" t="str">
        <f t="shared" ref="X68:X91" si="583">A69</f>
        <v>large, faint but very rich open cluster with 300 stars; a faint smear in smaller instruments; Type II 3 r</v>
      </c>
    </row>
    <row r="69" spans="1:24">
      <c r="A69" t="s">
        <v>26</v>
      </c>
      <c r="W69" t="s">
        <v>168</v>
      </c>
    </row>
    <row r="70" spans="1:24">
      <c r="A70" t="s">
        <v>131</v>
      </c>
      <c r="B70" s="6">
        <f t="shared" si="564"/>
        <v>3</v>
      </c>
      <c r="C70" t="str">
        <f t="shared" si="565"/>
        <v>35</v>
      </c>
      <c r="D70" s="6">
        <f t="shared" ref="D70:D90" si="584">FIND(" ",$A70,B70+1)</f>
        <v>6</v>
      </c>
      <c r="E70" s="7">
        <v>14</v>
      </c>
      <c r="F70" t="str">
        <f t="shared" ref="F70" si="585">MID($A70,B70+1,E70-B70-1)</f>
        <v>PK 64 +5.l</v>
      </c>
      <c r="G70" s="6">
        <f t="shared" ref="G70:G90" si="586">FIND(" ",$A70,E70+1)</f>
        <v>18</v>
      </c>
      <c r="H70" t="str">
        <f t="shared" ref="H70" si="587">MID($A70,E70+1,G70-E70-1)</f>
        <v>Cyg</v>
      </c>
      <c r="I70" s="6">
        <f t="shared" ref="I70:I90" si="588">FIND(" ",$A70,G70+1)</f>
        <v>21</v>
      </c>
      <c r="J70" t="str">
        <f t="shared" ref="J70" si="589">MID($A70,G70+1,I70-G70-1)</f>
        <v>PN</v>
      </c>
      <c r="K70" s="6">
        <v>7</v>
      </c>
      <c r="L70" t="str">
        <f t="shared" ref="L70" si="590">MID(A70,I70+1,K70)</f>
        <v>19 34.8</v>
      </c>
      <c r="M70" s="6">
        <v>6</v>
      </c>
      <c r="N70" t="str">
        <f t="shared" ref="N70" si="591">MID(A70,I70+K70+2,M70)</f>
        <v>+30 31</v>
      </c>
      <c r="O70" s="6">
        <f t="shared" ref="O70:O90" si="592">FIND(" ",$A70,I70+K70+M70+1)</f>
        <v>36</v>
      </c>
      <c r="P70" s="6">
        <f t="shared" ref="P70" si="593">FIND(" ",$A70,O70+1)</f>
        <v>40</v>
      </c>
      <c r="Q70" t="str">
        <f t="shared" ref="Q70" si="594">MID(A70,O70+1,P70-O70-1)</f>
        <v>9.6</v>
      </c>
      <c r="R70" s="6">
        <f t="shared" ref="R70:R90" si="595">FIND(" ",$A70,P70+1)</f>
        <v>43</v>
      </c>
      <c r="S70" t="str">
        <f t="shared" ref="S70" si="596">MID(A70,P70+1,R70-P70-1)</f>
        <v>8″</v>
      </c>
      <c r="T70" s="6">
        <f t="shared" ref="T70:T90" si="597">FIND(" ",$A70,R70+1)</f>
        <v>46</v>
      </c>
      <c r="U70" t="str">
        <f t="shared" ref="U70" si="598">MID(A70,R70+1,T70-R70-1)</f>
        <v>48</v>
      </c>
      <c r="V70" t="str">
        <f t="shared" ref="V70:V90" si="599">RIGHT(A70,LEN(A70)-T70)</f>
        <v>200</v>
      </c>
      <c r="W70" t="s">
        <v>167</v>
      </c>
      <c r="X70" t="str">
        <f t="shared" ref="X70:X91" si="600">A71</f>
        <v>Campbell’s Hydrogen Star; very bright but very starlike; also catalogued as star BD +30°3639</v>
      </c>
    </row>
    <row r="71" spans="1:24">
      <c r="A71" t="s">
        <v>27</v>
      </c>
      <c r="W71" t="s">
        <v>168</v>
      </c>
    </row>
    <row r="72" spans="1:24">
      <c r="A72" t="s">
        <v>132</v>
      </c>
      <c r="B72" s="6">
        <f t="shared" si="564"/>
        <v>3</v>
      </c>
      <c r="C72" t="str">
        <f t="shared" si="565"/>
        <v>36</v>
      </c>
      <c r="D72" s="6">
        <f t="shared" ref="D72:D90" si="601">FIND(" ",$A72,B72+1)</f>
        <v>5</v>
      </c>
      <c r="E72" s="6">
        <f t="shared" ref="E72" si="602">FIND(" ",$A72,D72+1)</f>
        <v>10</v>
      </c>
      <c r="F72" t="str">
        <f t="shared" ref="F72" si="603">MID($A72,B72+1,E72-B72-1)</f>
        <v>M 1-92</v>
      </c>
      <c r="G72" s="6">
        <f t="shared" ref="G72:G90" si="604">FIND(" ",$A72,E72+1)</f>
        <v>14</v>
      </c>
      <c r="H72" t="str">
        <f t="shared" ref="H72" si="605">MID($A72,E72+1,G72-E72-1)</f>
        <v>Cyg</v>
      </c>
      <c r="I72" s="6">
        <f t="shared" ref="I72:I90" si="606">FIND(" ",$A72,G72+1)</f>
        <v>17</v>
      </c>
      <c r="J72" t="str">
        <f t="shared" ref="J72" si="607">MID($A72,G72+1,I72-G72-1)</f>
        <v>RN</v>
      </c>
      <c r="K72" s="6">
        <v>7</v>
      </c>
      <c r="L72" t="str">
        <f t="shared" ref="L72" si="608">MID(A72,I72+1,K72)</f>
        <v>19 36.3</v>
      </c>
      <c r="M72" s="6">
        <v>6</v>
      </c>
      <c r="N72" t="str">
        <f t="shared" ref="N72" si="609">MID(A72,I72+K72+2,M72)</f>
        <v>+29 33</v>
      </c>
      <c r="O72" s="6">
        <f t="shared" ref="O72:O90" si="610">FIND(" ",$A72,I72+K72+M72+1)</f>
        <v>32</v>
      </c>
      <c r="P72" s="6">
        <f t="shared" ref="P72" si="611">FIND(" ",$A72,O72+1)</f>
        <v>37</v>
      </c>
      <c r="Q72" t="str">
        <f t="shared" ref="Q72" si="612">MID(A72,O72+1,P72-O72-1)</f>
        <v>11.0</v>
      </c>
      <c r="R72" s="6">
        <f t="shared" ref="R72:R90" si="613">FIND(" ",$A72,P72+1)</f>
        <v>46</v>
      </c>
      <c r="S72" t="str">
        <f t="shared" ref="S72" si="614">MID(A72,P72+1,R72-P72-1)</f>
        <v>12″ × 6″</v>
      </c>
      <c r="T72" s="6">
        <f t="shared" ref="T72:T90" si="615">FIND(" ",$A72,R72+1)</f>
        <v>49</v>
      </c>
      <c r="U72" t="str">
        <f t="shared" ref="U72" si="616">MID(A72,R72+1,T72-R72-1)</f>
        <v>48</v>
      </c>
      <c r="V72" t="str">
        <f t="shared" ref="V72:V90" si="617">RIGHT(A72,LEN(A72)-T72)</f>
        <v>250–300</v>
      </c>
      <c r="W72" t="s">
        <v>167</v>
      </c>
      <c r="X72" t="str">
        <f t="shared" ref="X72:X91" si="618">A73</f>
        <v>Minkowski 1-92 or Footprint Nebula; bright, starlike reflection nebula; double at high mag; associated star invisible</v>
      </c>
    </row>
    <row r="73" spans="1:24">
      <c r="A73" t="s">
        <v>28</v>
      </c>
      <c r="W73" t="s">
        <v>168</v>
      </c>
    </row>
    <row r="74" spans="1:24">
      <c r="A74" t="s">
        <v>133</v>
      </c>
      <c r="B74" s="6">
        <f t="shared" si="564"/>
        <v>3</v>
      </c>
      <c r="C74" t="str">
        <f t="shared" si="565"/>
        <v>37</v>
      </c>
      <c r="D74" s="6">
        <f t="shared" ref="D74:D90" si="619">FIND(" ",$A74,B74+1)</f>
        <v>7</v>
      </c>
      <c r="E74" s="6">
        <f t="shared" ref="E74" si="620">FIND(" ",$A74,D74+1)</f>
        <v>12</v>
      </c>
      <c r="F74" t="str">
        <f t="shared" ref="F74" si="621">MID($A74,B74+1,E74-B74-1)</f>
        <v>NGC 6822</v>
      </c>
      <c r="G74" s="6">
        <f t="shared" ref="G74:G90" si="622">FIND(" ",$A74,E74+1)</f>
        <v>16</v>
      </c>
      <c r="H74" t="str">
        <f t="shared" ref="H74" si="623">MID($A74,E74+1,G74-E74-1)</f>
        <v>Sgr</v>
      </c>
      <c r="I74" s="6">
        <f t="shared" ref="I74:I90" si="624">FIND(" ",$A74,G74+1)</f>
        <v>20</v>
      </c>
      <c r="J74" t="str">
        <f t="shared" ref="J74" si="625">MID($A74,G74+1,I74-G74-1)</f>
        <v>G-I</v>
      </c>
      <c r="K74" s="6">
        <v>7</v>
      </c>
      <c r="L74" t="str">
        <f t="shared" ref="L74" si="626">MID(A74,I74+1,K74)</f>
        <v>19 44.9</v>
      </c>
      <c r="M74" s="6">
        <v>6</v>
      </c>
      <c r="N74" t="str">
        <f t="shared" ref="N74" si="627">MID(A74,I74+K74+2,M74)</f>
        <v>–14 48</v>
      </c>
      <c r="O74" s="6">
        <f t="shared" ref="O74:O90" si="628">FIND(" ",$A74,I74+K74+M74+1)</f>
        <v>35</v>
      </c>
      <c r="P74" s="6">
        <f t="shared" ref="P74" si="629">FIND(" ",$A74,O74+1)</f>
        <v>39</v>
      </c>
      <c r="Q74" t="str">
        <f t="shared" ref="Q74" si="630">MID(A74,O74+1,P74-O74-1)</f>
        <v>≈11</v>
      </c>
      <c r="R74" s="6">
        <f t="shared" ref="R74:R90" si="631">FIND(" ",$A74,P74+1)</f>
        <v>50</v>
      </c>
      <c r="S74" t="str">
        <f t="shared" ref="S74" si="632">MID(A74,P74+1,R74-P74-1)</f>
        <v>l0.2 × 9.5</v>
      </c>
      <c r="T74" s="6">
        <f t="shared" ref="T74:T90" si="633">FIND(" ",$A74,R74+1)</f>
        <v>54</v>
      </c>
      <c r="U74" t="str">
        <f t="shared" ref="U74" si="634">MID(A74,R74+1,T74-R74-1)</f>
        <v>125</v>
      </c>
      <c r="V74" t="str">
        <f t="shared" ref="V74:V90" si="635">RIGHT(A74,LEN(A74)-T74)</f>
        <v>100–150</v>
      </c>
      <c r="W74" t="s">
        <v>167</v>
      </c>
      <c r="X74" t="str">
        <f t="shared" ref="X74:X91" si="636">A75</f>
        <v>Barnard’s Galaxy; member of the Local Group; large but very low surface brightness; requires transparent skies</v>
      </c>
    </row>
    <row r="75" spans="1:24">
      <c r="A75" t="s">
        <v>29</v>
      </c>
      <c r="W75" t="s">
        <v>168</v>
      </c>
    </row>
    <row r="76" spans="1:24">
      <c r="A76" t="s">
        <v>134</v>
      </c>
      <c r="B76" s="6">
        <f t="shared" si="564"/>
        <v>3</v>
      </c>
      <c r="C76" t="str">
        <f t="shared" si="565"/>
        <v>38</v>
      </c>
      <c r="D76" s="6">
        <f t="shared" ref="D76:D90" si="637">FIND(" ",$A76,B76+1)</f>
        <v>11</v>
      </c>
      <c r="E76" s="6">
        <f t="shared" ref="E76" si="638">FIND(" ",$A76,D76+1)</f>
        <v>14</v>
      </c>
      <c r="F76" t="str">
        <f t="shared" ref="F76" si="639">MID($A76,B76+1,E76-B76-1)</f>
        <v>Palomar 11</v>
      </c>
      <c r="G76" s="6">
        <f t="shared" ref="G76:G90" si="640">FIND(" ",$A76,E76+1)</f>
        <v>18</v>
      </c>
      <c r="H76" t="str">
        <f t="shared" ref="H76" si="641">MID($A76,E76+1,G76-E76-1)</f>
        <v>Aql</v>
      </c>
      <c r="I76" s="6">
        <f t="shared" ref="I76:I90" si="642">FIND(" ",$A76,G76+1)</f>
        <v>21</v>
      </c>
      <c r="J76" t="str">
        <f t="shared" ref="J76" si="643">MID($A76,G76+1,I76-G76-1)</f>
        <v>GC</v>
      </c>
      <c r="K76" s="6">
        <v>7</v>
      </c>
      <c r="L76" t="str">
        <f t="shared" ref="L76" si="644">MID(A76,I76+1,K76)</f>
        <v>19 45.2</v>
      </c>
      <c r="M76" s="6">
        <v>5</v>
      </c>
      <c r="N76" t="str">
        <f t="shared" ref="N76" si="645">MID(A76,I76+K76+2,M76)</f>
        <v>–8 00</v>
      </c>
      <c r="O76" s="6">
        <f t="shared" ref="O76:O90" si="646">FIND(" ",$A76,I76+K76+M76+1)</f>
        <v>35</v>
      </c>
      <c r="P76" s="6">
        <f t="shared" ref="P76" si="647">FIND(" ",$A76,O76+1)</f>
        <v>39</v>
      </c>
      <c r="Q76" t="str">
        <f t="shared" ref="Q76" si="648">MID(A76,O76+1,P76-O76-1)</f>
        <v>9.8</v>
      </c>
      <c r="R76" s="6">
        <f t="shared" ref="R76:R90" si="649">FIND(" ",$A76,P76+1)</f>
        <v>43</v>
      </c>
      <c r="S76" t="str">
        <f t="shared" ref="S76" si="650">MID(A76,P76+1,R76-P76-1)</f>
        <v>3.2</v>
      </c>
      <c r="T76" s="6">
        <f t="shared" ref="T76:T90" si="651">FIND(" ",$A76,R76+1)</f>
        <v>47</v>
      </c>
      <c r="U76" t="str">
        <f t="shared" ref="U76" si="652">MID(A76,R76+1,T76-R76-1)</f>
        <v>125</v>
      </c>
      <c r="V76" t="str">
        <f t="shared" ref="V76:V90" si="653">RIGHT(A76,LEN(A76)-T76)</f>
        <v>200–300</v>
      </c>
      <c r="W76" t="s">
        <v>167</v>
      </c>
      <c r="X76" t="str">
        <f t="shared" ref="X76:X91" si="654">A77</f>
        <v>brightest of 15 heavily reddened GCs found on Sky Survey; magnitude is misleading; 11 Terzan GCs more challenging</v>
      </c>
    </row>
    <row r="77" spans="1:24">
      <c r="A77" t="s">
        <v>30</v>
      </c>
      <c r="W77" t="s">
        <v>168</v>
      </c>
    </row>
    <row r="78" spans="1:24">
      <c r="A78" t="s">
        <v>135</v>
      </c>
      <c r="B78" s="6">
        <f t="shared" si="564"/>
        <v>3</v>
      </c>
      <c r="C78" t="str">
        <f t="shared" si="565"/>
        <v>39</v>
      </c>
      <c r="D78" s="6">
        <f t="shared" ref="D78:D90" si="655">FIND(" ",$A78,B78+1)</f>
        <v>6</v>
      </c>
      <c r="E78" s="6">
        <f t="shared" ref="E78" si="656">FIND(" ",$A78,D78+1)</f>
        <v>11</v>
      </c>
      <c r="F78" t="str">
        <f t="shared" ref="F78" si="657">MID($A78,B78+1,E78-B78-1)</f>
        <v>IC 4997</v>
      </c>
      <c r="G78" s="6">
        <f t="shared" ref="G78:G90" si="658">FIND(" ",$A78,E78+1)</f>
        <v>15</v>
      </c>
      <c r="H78" t="str">
        <f t="shared" ref="H78" si="659">MID($A78,E78+1,G78-E78-1)</f>
        <v>Sge</v>
      </c>
      <c r="I78" s="6">
        <f t="shared" ref="I78:I90" si="660">FIND(" ",$A78,G78+1)</f>
        <v>18</v>
      </c>
      <c r="J78" t="str">
        <f t="shared" ref="J78" si="661">MID($A78,G78+1,I78-G78-1)</f>
        <v>PN</v>
      </c>
      <c r="K78" s="6">
        <v>7</v>
      </c>
      <c r="L78" t="str">
        <f t="shared" ref="L78" si="662">MID(A78,I78+1,K78)</f>
        <v>20 20.2</v>
      </c>
      <c r="M78" s="6">
        <v>6</v>
      </c>
      <c r="N78" t="str">
        <f t="shared" ref="N78" si="663">MID(A78,I78+K78+2,M78)</f>
        <v>+16 45</v>
      </c>
      <c r="O78" s="6">
        <f t="shared" ref="O78:O90" si="664">FIND(" ",$A78,I78+K78+M78+1)</f>
        <v>33</v>
      </c>
      <c r="P78" s="6">
        <f t="shared" ref="P78" si="665">FIND(" ",$A78,O78+1)</f>
        <v>38</v>
      </c>
      <c r="Q78" t="str">
        <f t="shared" ref="Q78" si="666">MID(A78,O78+1,P78-O78-1)</f>
        <v>10.9</v>
      </c>
      <c r="R78" s="6">
        <f t="shared" ref="R78:R90" si="667">FIND(" ",$A78,P78+1)</f>
        <v>41</v>
      </c>
      <c r="S78" t="str">
        <f t="shared" ref="S78" si="668">MID(A78,P78+1,R78-P78-1)</f>
        <v>2″</v>
      </c>
      <c r="T78" s="6">
        <f t="shared" ref="T78:T90" si="669">FIND(" ",$A78,R78+1)</f>
        <v>44</v>
      </c>
      <c r="U78" t="str">
        <f t="shared" ref="U78" si="670">MID(A78,R78+1,T78-R78-1)</f>
        <v>84</v>
      </c>
      <c r="V78" t="str">
        <f t="shared" ref="V78:V90" si="671">RIGHT(A78,LEN(A78)-T78)</f>
        <v>200</v>
      </c>
      <c r="W78" t="s">
        <v>167</v>
      </c>
      <c r="X78" t="str">
        <f t="shared" ref="X78:X91" si="672">A79</f>
        <v>bright but starlike planetary; the challenge is to see the disk! blink the field with and without a nebular filter</v>
      </c>
    </row>
    <row r="79" spans="1:24">
      <c r="A79" t="s">
        <v>31</v>
      </c>
      <c r="W79" t="s">
        <v>168</v>
      </c>
    </row>
    <row r="80" spans="1:24">
      <c r="A80" t="s">
        <v>136</v>
      </c>
      <c r="B80" s="6">
        <f t="shared" si="564"/>
        <v>3</v>
      </c>
      <c r="C80" t="str">
        <f t="shared" si="565"/>
        <v>40</v>
      </c>
      <c r="D80" s="6">
        <f t="shared" ref="D80:D90" si="673">FIND(" ",$A80,B80+1)</f>
        <v>6</v>
      </c>
      <c r="E80" s="6">
        <f t="shared" ref="E80" si="674">FIND(" ",$A80,D80+1)</f>
        <v>11</v>
      </c>
      <c r="F80" t="str">
        <f t="shared" ref="F80" si="675">MID($A80,B80+1,E80-B80-1)</f>
        <v>IC 1318</v>
      </c>
      <c r="G80" s="6">
        <f t="shared" ref="G80:G90" si="676">FIND(" ",$A80,E80+1)</f>
        <v>15</v>
      </c>
      <c r="H80" t="str">
        <f t="shared" ref="H80" si="677">MID($A80,E80+1,G80-E80-1)</f>
        <v>Cyg</v>
      </c>
      <c r="I80" s="6">
        <f t="shared" ref="I80:I90" si="678">FIND(" ",$A80,G80+1)</f>
        <v>18</v>
      </c>
      <c r="J80" t="str">
        <f t="shared" ref="J80" si="679">MID($A80,G80+1,I80-G80-1)</f>
        <v>EN</v>
      </c>
      <c r="K80" s="6">
        <v>7</v>
      </c>
      <c r="L80" t="str">
        <f t="shared" ref="L80" si="680">MID(A80,I80+1,K80)</f>
        <v>20 26.2</v>
      </c>
      <c r="M80" s="6">
        <v>6</v>
      </c>
      <c r="N80" t="str">
        <f t="shared" ref="N80" si="681">MID(A80,I80+K80+2,M80)</f>
        <v>+40 30</v>
      </c>
      <c r="O80" s="6">
        <f t="shared" ref="O80:O90" si="682">FIND(" ",$A80,I80+K80+M80+1)</f>
        <v>33</v>
      </c>
      <c r="P80" s="6">
        <f t="shared" ref="P80" si="683">FIND(" ",$A80,O80+1)</f>
        <v>35</v>
      </c>
      <c r="Q80" t="str">
        <f t="shared" ref="Q80" si="684">MID(A80,O80+1,P80-O80-1)</f>
        <v>—</v>
      </c>
      <c r="R80" s="6">
        <f t="shared" ref="R80:R90" si="685">FIND(" ",$A80,P80+1)</f>
        <v>41</v>
      </c>
      <c r="S80" t="str">
        <f t="shared" ref="S80" si="686">MID(A80,P80+1,R80-P80-1)</f>
        <v>large</v>
      </c>
      <c r="T80" s="7">
        <v>48</v>
      </c>
      <c r="U80" t="str">
        <f t="shared" ref="U80" si="687">MID(A80,R80+1,T80-R80-1)</f>
        <v>32, A2</v>
      </c>
      <c r="V80" t="str">
        <f t="shared" ref="V80:V90" si="688">RIGHT(A80,LEN(A80)-T80)</f>
        <v>80–150 RFT</v>
      </c>
      <c r="W80" t="s">
        <v>167</v>
      </c>
      <c r="X80" t="str">
        <f t="shared" ref="X80:X91" si="689">A81</f>
        <v>complex of nebulosity around γ Cygni; multitude of patches in rich starfield; use a very wide field plus filter</v>
      </c>
    </row>
    <row r="81" spans="1:24">
      <c r="A81" t="s">
        <v>137</v>
      </c>
      <c r="W81" t="s">
        <v>168</v>
      </c>
    </row>
    <row r="82" spans="1:24">
      <c r="A82" t="s">
        <v>138</v>
      </c>
      <c r="B82" s="6">
        <f t="shared" si="564"/>
        <v>3</v>
      </c>
      <c r="C82" t="str">
        <f t="shared" si="565"/>
        <v>41</v>
      </c>
      <c r="D82" s="6">
        <f t="shared" ref="D82:D90" si="690">FIND(" ",$A82,B82+1)</f>
        <v>6</v>
      </c>
      <c r="E82" s="7">
        <v>14</v>
      </c>
      <c r="F82" t="str">
        <f t="shared" ref="F82" si="691">MID($A82,B82+1,E82-B82-1)</f>
        <v>PK 80 –6.1</v>
      </c>
      <c r="G82" s="6">
        <f t="shared" ref="G82:G90" si="692">FIND(" ",$A82,E82+1)</f>
        <v>18</v>
      </c>
      <c r="H82" t="str">
        <f t="shared" ref="H82" si="693">MID($A82,E82+1,G82-E82-1)</f>
        <v>Cyg</v>
      </c>
      <c r="I82" s="6">
        <f t="shared" ref="I82:I90" si="694">FIND(" ",$A82,G82+1)</f>
        <v>22</v>
      </c>
      <c r="J82" t="str">
        <f t="shared" ref="J82" si="695">MID($A82,G82+1,I82-G82-1)</f>
        <v>PN?</v>
      </c>
      <c r="K82" s="6">
        <v>7</v>
      </c>
      <c r="L82" t="str">
        <f t="shared" ref="L82" si="696">MID(A82,I82+1,K82)</f>
        <v>21 02.3</v>
      </c>
      <c r="M82" s="6">
        <v>6</v>
      </c>
      <c r="N82" t="str">
        <f t="shared" ref="N82" si="697">MID(A82,I82+K82+2,M82)</f>
        <v>+36 42</v>
      </c>
      <c r="O82" s="6">
        <f t="shared" ref="O82:O90" si="698">FIND(" ",$A82,I82+K82+M82+1)</f>
        <v>37</v>
      </c>
      <c r="P82" s="6">
        <f t="shared" ref="P82" si="699">FIND(" ",$A82,O82+1)</f>
        <v>42</v>
      </c>
      <c r="Q82" t="str">
        <f t="shared" ref="Q82" si="700">MID(A82,O82+1,P82-O82-1)</f>
        <v>13.5</v>
      </c>
      <c r="R82" s="6">
        <f t="shared" ref="R82:R90" si="701">FIND(" ",$A82,P82+1)</f>
        <v>46</v>
      </c>
      <c r="S82" t="str">
        <f t="shared" ref="S82" si="702">MID(A82,P82+1,R82-P82-1)</f>
        <v>16″</v>
      </c>
      <c r="T82" s="6">
        <f t="shared" ref="T82:T90" si="703">FIND(" ",$A82,R82+1)</f>
        <v>49</v>
      </c>
      <c r="U82" t="str">
        <f t="shared" ref="U82" si="704">MID(A82,R82+1,T82-R82-1)</f>
        <v>47</v>
      </c>
      <c r="V82" t="str">
        <f t="shared" ref="V82:V90" si="705">RIGHT(A82,LEN(A82)-T82)</f>
        <v>250</v>
      </c>
      <c r="W82" t="s">
        <v>167</v>
      </c>
      <c r="X82" t="str">
        <f t="shared" ref="X82:X91" si="706">A83</f>
        <v>the “Egg Nebula”; a very small proto-planetary nebula; can owners of large telescopes detect polarization?</v>
      </c>
    </row>
    <row r="83" spans="1:24">
      <c r="A83" t="s">
        <v>32</v>
      </c>
      <c r="W83" t="s">
        <v>168</v>
      </c>
    </row>
    <row r="84" spans="1:24">
      <c r="A84" t="s">
        <v>139</v>
      </c>
      <c r="B84" s="6">
        <f t="shared" si="564"/>
        <v>3</v>
      </c>
      <c r="C84" t="str">
        <f t="shared" si="565"/>
        <v>42</v>
      </c>
      <c r="D84" s="6">
        <f t="shared" ref="D84:D90" si="707">FIND(" ",$A84,B84+1)</f>
        <v>6</v>
      </c>
      <c r="E84" s="6">
        <f t="shared" ref="E84" si="708">FIND(" ",$A84,D84+1)</f>
        <v>11</v>
      </c>
      <c r="F84" t="str">
        <f t="shared" ref="F84" si="709">MID($A84,B84+1,E84-B84-1)</f>
        <v>IC 1396</v>
      </c>
      <c r="G84" s="6">
        <f t="shared" ref="G84:G90" si="710">FIND(" ",$A84,E84+1)</f>
        <v>15</v>
      </c>
      <c r="H84" t="str">
        <f t="shared" ref="H84" si="711">MID($A84,E84+1,G84-E84-1)</f>
        <v>Cep</v>
      </c>
      <c r="I84" s="6">
        <f t="shared" ref="I84:I90" si="712">FIND(" ",$A84,G84+1)</f>
        <v>18</v>
      </c>
      <c r="J84" t="str">
        <f t="shared" ref="J84" si="713">MID($A84,G84+1,I84-G84-1)</f>
        <v>EN</v>
      </c>
      <c r="K84" s="6">
        <v>7</v>
      </c>
      <c r="L84" t="str">
        <f t="shared" ref="L84" si="714">MID(A84,I84+1,K84)</f>
        <v>21 39.1</v>
      </c>
      <c r="M84" s="6">
        <v>6</v>
      </c>
      <c r="N84" t="str">
        <f t="shared" ref="N84" si="715">MID(A84,I84+K84+2,M84)</f>
        <v>+57 30</v>
      </c>
      <c r="O84" s="6">
        <f t="shared" ref="O84:O90" si="716">FIND(" ",$A84,I84+K84+M84+1)</f>
        <v>33</v>
      </c>
      <c r="P84" s="6">
        <f t="shared" ref="P84" si="717">FIND(" ",$A84,O84+1)</f>
        <v>35</v>
      </c>
      <c r="Q84" t="str">
        <f t="shared" ref="Q84" si="718">MID(A84,O84+1,P84-O84-1)</f>
        <v>—</v>
      </c>
      <c r="R84" s="6">
        <f t="shared" ref="R84:R90" si="719">FIND(" ",$A84,P84+1)</f>
        <v>45</v>
      </c>
      <c r="S84" t="str">
        <f t="shared" ref="S84" si="720">MID(A84,P84+1,R84-P84-1)</f>
        <v>170 × 140</v>
      </c>
      <c r="T84" s="6">
        <f t="shared" ref="T84:T90" si="721">FIND(" ",$A84,R84+1)</f>
        <v>48</v>
      </c>
      <c r="U84" t="str">
        <f t="shared" ref="U84" si="722">MID(A84,R84+1,T84-R84-1)</f>
        <v>19</v>
      </c>
      <c r="V84" t="str">
        <f t="shared" ref="V84:V90" si="723">RIGHT(A84,LEN(A84)-T84)</f>
        <v>100–125 RFT</v>
      </c>
      <c r="W84" t="s">
        <v>167</v>
      </c>
      <c r="X84" t="str">
        <f t="shared" ref="X84:X91" si="724">A85</f>
        <v>extremely large and diffuse area of emission nebulosity; use nebular filter and very wide-field optics in dark sky</v>
      </c>
    </row>
    <row r="85" spans="1:24">
      <c r="A85" t="s">
        <v>33</v>
      </c>
      <c r="W85" t="s">
        <v>168</v>
      </c>
    </row>
    <row r="86" spans="1:24">
      <c r="A86" t="s">
        <v>140</v>
      </c>
      <c r="B86" s="6">
        <f t="shared" si="564"/>
        <v>3</v>
      </c>
      <c r="C86" t="str">
        <f t="shared" si="565"/>
        <v>43</v>
      </c>
      <c r="D86" s="6">
        <f t="shared" ref="D86:D90" si="725">FIND(" ",$A86,B86+1)</f>
        <v>6</v>
      </c>
      <c r="E86" s="6">
        <f t="shared" ref="E86" si="726">FIND(" ",$A86,D86+1)</f>
        <v>11</v>
      </c>
      <c r="F86" t="str">
        <f t="shared" ref="F86" si="727">MID($A86,B86+1,E86-B86-1)</f>
        <v>IC 5146</v>
      </c>
      <c r="G86" s="6">
        <f t="shared" ref="G86:G90" si="728">FIND(" ",$A86,E86+1)</f>
        <v>15</v>
      </c>
      <c r="H86" t="str">
        <f t="shared" ref="H86" si="729">MID($A86,E86+1,G86-E86-1)</f>
        <v>Cyg</v>
      </c>
      <c r="I86" s="6">
        <f t="shared" ref="I86:I90" si="730">FIND(" ",$A86,G86+1)</f>
        <v>20</v>
      </c>
      <c r="J86" t="str">
        <f t="shared" ref="J86" si="731">MID($A86,G86+1,I86-G86-1)</f>
        <v>E/RN</v>
      </c>
      <c r="K86" s="6">
        <v>7</v>
      </c>
      <c r="L86" t="str">
        <f t="shared" ref="L86" si="732">MID(A86,I86+1,K86)</f>
        <v>21 53.5</v>
      </c>
      <c r="M86" s="6">
        <v>6</v>
      </c>
      <c r="N86" t="str">
        <f t="shared" ref="N86" si="733">MID(A86,I86+K86+2,M86)</f>
        <v>+47 16</v>
      </c>
      <c r="O86" s="6">
        <f t="shared" ref="O86:O90" si="734">FIND(" ",$A86,I86+K86+M86+1)</f>
        <v>35</v>
      </c>
      <c r="P86" s="6">
        <f t="shared" ref="P86" si="735">FIND(" ",$A86,O86+1)</f>
        <v>37</v>
      </c>
      <c r="Q86" t="str">
        <f t="shared" ref="Q86" si="736">MID(A86,O86+1,P86-O86-1)</f>
        <v>—</v>
      </c>
      <c r="R86" s="6">
        <f t="shared" ref="R86:R90" si="737">FIND(" ",$A86,P86+1)</f>
        <v>45</v>
      </c>
      <c r="S86" t="str">
        <f t="shared" ref="S86" si="738">MID(A86,P86+1,R86-P86-1)</f>
        <v>12 × 12</v>
      </c>
      <c r="T86" s="6">
        <f t="shared" ref="T86:T90" si="739">FIND(" ",$A86,R86+1)</f>
        <v>48</v>
      </c>
      <c r="U86" t="str">
        <f t="shared" ref="U86" si="740">MID(A86,R86+1,T86-R86-1)</f>
        <v>31</v>
      </c>
      <c r="V86" t="str">
        <f t="shared" ref="V86:V90" si="741">RIGHT(A86,LEN(A86)-T86)</f>
        <v>200–250</v>
      </c>
      <c r="W86" t="s">
        <v>167</v>
      </c>
      <c r="X86" t="str">
        <f t="shared" ref="X86:X91" si="742">A87</f>
        <v>Cocoon Nebula; faint and diffuse; use Hβ filter; at the end of the long filamentary dark nebula Barnard 168</v>
      </c>
    </row>
    <row r="87" spans="1:24">
      <c r="A87" t="s">
        <v>34</v>
      </c>
      <c r="W87" t="s">
        <v>168</v>
      </c>
    </row>
    <row r="88" spans="1:24">
      <c r="A88" t="s">
        <v>141</v>
      </c>
      <c r="B88" s="6">
        <f t="shared" si="564"/>
        <v>3</v>
      </c>
      <c r="C88" t="str">
        <f t="shared" si="565"/>
        <v>44</v>
      </c>
      <c r="D88" s="6">
        <f t="shared" ref="D88:D90" si="743">FIND(" ",$A88,B88+1)</f>
        <v>7</v>
      </c>
      <c r="E88" s="6">
        <f t="shared" ref="E88" si="744">FIND(" ",$A88,D88+1)</f>
        <v>15</v>
      </c>
      <c r="F88" t="str">
        <f t="shared" ref="F88" si="745">MID($A88,B88+1,E88-B88-1)</f>
        <v>NGC 7317–20</v>
      </c>
      <c r="G88" s="6">
        <f t="shared" ref="G88:G90" si="746">FIND(" ",$A88,E88+1)</f>
        <v>19</v>
      </c>
      <c r="H88" t="str">
        <f t="shared" ref="H88" si="747">MID($A88,E88+1,G88-E88-1)</f>
        <v>Peg</v>
      </c>
      <c r="I88" s="7">
        <v>25</v>
      </c>
      <c r="J88" t="str">
        <f t="shared" ref="J88" si="748">MID($A88,G88+1,I88-G88-1)</f>
        <v>G cl.</v>
      </c>
      <c r="K88" s="6">
        <v>7</v>
      </c>
      <c r="L88" t="str">
        <f t="shared" ref="L88" si="749">MID(A88,I88+1,K88)</f>
        <v>22 36.1</v>
      </c>
      <c r="M88" s="6">
        <v>6</v>
      </c>
      <c r="N88" t="str">
        <f t="shared" ref="N88" si="750">MID(A88,I88+K88+2,M88)</f>
        <v>+33 57</v>
      </c>
      <c r="O88" s="6">
        <f t="shared" ref="O88:O90" si="751">FIND(" ",$A88,I88+K88+M88+1)</f>
        <v>40</v>
      </c>
      <c r="P88" s="6">
        <f t="shared" ref="P88" si="752">FIND(" ",$A88,O88+1)</f>
        <v>46</v>
      </c>
      <c r="Q88" t="str">
        <f t="shared" ref="Q88" si="753">MID(A88,O88+1,P88-O88-1)</f>
        <v>13–14</v>
      </c>
      <c r="R88" s="7">
        <v>53</v>
      </c>
      <c r="S88" t="str">
        <f t="shared" ref="S88" si="754">MID(A88,P88+1,R88-P88-1)</f>
        <v>≈1 ea.</v>
      </c>
      <c r="T88" s="6">
        <f t="shared" ref="T88:T90" si="755">FIND(" ",$A88,R88+1)</f>
        <v>56</v>
      </c>
      <c r="U88" t="str">
        <f t="shared" ref="U88" si="756">MID(A88,R88+1,T88-R88-1)</f>
        <v>46</v>
      </c>
      <c r="V88" t="str">
        <f t="shared" ref="V88:V90" si="757">RIGHT(A88,LEN(A88)-T88)</f>
        <v>250–300</v>
      </c>
      <c r="W88" t="s">
        <v>167</v>
      </c>
      <c r="X88" t="str">
        <f t="shared" ref="X88:X91" si="758">A89</f>
        <v>Stephan’s Quintet; 0.5° SSW of NGC 7331; easy to pick out 3 or 4 (also look for “companions” to 7331)</v>
      </c>
    </row>
    <row r="89" spans="1:24">
      <c r="A89" t="s">
        <v>35</v>
      </c>
      <c r="W89" t="s">
        <v>168</v>
      </c>
    </row>
    <row r="90" spans="1:24">
      <c r="A90" t="s">
        <v>142</v>
      </c>
      <c r="B90" s="6">
        <f t="shared" si="564"/>
        <v>3</v>
      </c>
      <c r="C90" t="str">
        <f t="shared" si="565"/>
        <v>45</v>
      </c>
      <c r="D90" s="6">
        <f t="shared" ref="D90" si="759">FIND(" ",$A90,B90+1)</f>
        <v>9</v>
      </c>
      <c r="E90" s="6">
        <f t="shared" ref="E90" si="760">FIND(" ",$A90,D90+1)</f>
        <v>11</v>
      </c>
      <c r="F90" t="str">
        <f t="shared" ref="F90" si="761">MID($A90,B90+1,E90-B90-1)</f>
        <v>Jones 1</v>
      </c>
      <c r="G90" s="6">
        <f t="shared" ref="G90" si="762">FIND(" ",$A90,E90+1)</f>
        <v>15</v>
      </c>
      <c r="H90" t="str">
        <f t="shared" ref="H90" si="763">MID($A90,E90+1,G90-E90-1)</f>
        <v>Peg</v>
      </c>
      <c r="I90" s="6">
        <f t="shared" ref="I90" si="764">FIND(" ",$A90,G90+1)</f>
        <v>18</v>
      </c>
      <c r="J90" t="str">
        <f t="shared" ref="J90" si="765">MID($A90,G90+1,I90-G90-1)</f>
        <v>PN</v>
      </c>
      <c r="K90" s="6">
        <v>7</v>
      </c>
      <c r="L90" t="str">
        <f t="shared" ref="L90" si="766">MID(A90,I90+1,K90)</f>
        <v>23 35.9</v>
      </c>
      <c r="M90" s="6">
        <v>6</v>
      </c>
      <c r="N90" t="str">
        <f t="shared" ref="N90" si="767">MID(A90,I90+K90+2,M90)</f>
        <v>+30 28</v>
      </c>
      <c r="O90" s="6">
        <f t="shared" ref="O90" si="768">FIND(" ",$A90,I90+K90+M90+1)</f>
        <v>33</v>
      </c>
      <c r="P90" s="6">
        <f t="shared" ref="P90" si="769">FIND(" ",$A90,O90+1)</f>
        <v>38</v>
      </c>
      <c r="Q90" t="str">
        <f t="shared" ref="Q90" si="770">MID(A90,O90+1,P90-O90-1)</f>
        <v>12.1</v>
      </c>
      <c r="R90" s="6">
        <f t="shared" ref="R90" si="771">FIND(" ",$A90,P90+1)</f>
        <v>43</v>
      </c>
      <c r="S90" t="str">
        <f t="shared" ref="S90" si="772">MID(A90,P90+1,R90-P90-1)</f>
        <v>332″</v>
      </c>
      <c r="T90" s="6">
        <f t="shared" ref="T90" si="773">FIND(" ",$A90,R90+1)</f>
        <v>46</v>
      </c>
      <c r="U90" t="str">
        <f t="shared" ref="U90" si="774">MID(A90,R90+1,T90-R90-1)</f>
        <v>45</v>
      </c>
      <c r="V90" t="str">
        <f t="shared" ref="V90" si="775">RIGHT(A90,LEN(A90)-T90)</f>
        <v>250–300</v>
      </c>
      <c r="W90" t="s">
        <v>167</v>
      </c>
      <c r="X90" t="str">
        <f t="shared" ref="X90:X91" si="776">A91</f>
        <v>plotted as PK 104.2 –29.6 in Uranometria; large dim glow; OIII filter required</v>
      </c>
    </row>
    <row r="91" spans="1:24">
      <c r="A91" t="s">
        <v>143</v>
      </c>
      <c r="W91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047F-B80C-0F4B-B2FC-1444DA8E169C}">
  <dimension ref="A1:M59"/>
  <sheetViews>
    <sheetView tabSelected="1" zoomScaleNormal="100" zoomScalePageLayoutView="85" workbookViewId="0"/>
  </sheetViews>
  <sheetFormatPr defaultColWidth="11.5546875" defaultRowHeight="12.75"/>
  <cols>
    <col min="1" max="1" width="3.44140625" style="10" bestFit="1" customWidth="1"/>
    <col min="2" max="2" width="8.44140625" style="10" bestFit="1" customWidth="1"/>
    <col min="3" max="3" width="3.21875" style="10" bestFit="1" customWidth="1"/>
    <col min="4" max="4" width="4.33203125" style="10" bestFit="1" customWidth="1"/>
    <col min="5" max="5" width="4.77734375" style="35" bestFit="1" customWidth="1"/>
    <col min="6" max="6" width="4.44140625" style="35" bestFit="1" customWidth="1"/>
    <col min="7" max="7" width="4.77734375" style="30" customWidth="1"/>
    <col min="8" max="8" width="6.109375" style="30" bestFit="1" customWidth="1"/>
    <col min="9" max="9" width="5" style="30" bestFit="1" customWidth="1"/>
    <col min="10" max="10" width="13.109375" style="30" customWidth="1"/>
    <col min="11" max="11" width="64.33203125" style="10" bestFit="1" customWidth="1"/>
    <col min="12" max="12" width="4.5546875" style="10" bestFit="1" customWidth="1"/>
    <col min="13" max="13" width="10.6640625" style="10" customWidth="1"/>
    <col min="14" max="16384" width="11.5546875" style="10"/>
  </cols>
  <sheetData>
    <row r="1" spans="1:13" s="9" customFormat="1">
      <c r="A1" s="11" t="s">
        <v>503</v>
      </c>
      <c r="B1" s="12" t="s">
        <v>498</v>
      </c>
      <c r="C1" s="12" t="s">
        <v>499</v>
      </c>
      <c r="D1" s="12" t="s">
        <v>500</v>
      </c>
      <c r="E1" s="31" t="s">
        <v>501</v>
      </c>
      <c r="F1" s="31" t="s">
        <v>502</v>
      </c>
      <c r="G1" s="26" t="s">
        <v>160</v>
      </c>
      <c r="H1" s="26" t="s">
        <v>506</v>
      </c>
      <c r="I1" s="26" t="s">
        <v>507</v>
      </c>
      <c r="J1" s="26" t="s">
        <v>508</v>
      </c>
      <c r="K1" s="12" t="s">
        <v>509</v>
      </c>
      <c r="L1" s="12" t="s">
        <v>510</v>
      </c>
      <c r="M1" s="13" t="s">
        <v>511</v>
      </c>
    </row>
    <row r="2" spans="1:13">
      <c r="A2" s="14" t="s">
        <v>170</v>
      </c>
      <c r="B2" s="15" t="s">
        <v>215</v>
      </c>
      <c r="C2" s="15" t="s">
        <v>260</v>
      </c>
      <c r="D2" s="15" t="s">
        <v>286</v>
      </c>
      <c r="E2" s="32" t="s">
        <v>304</v>
      </c>
      <c r="F2" s="32" t="s">
        <v>349</v>
      </c>
      <c r="G2" s="27" t="s">
        <v>393</v>
      </c>
      <c r="H2" s="27" t="s">
        <v>417</v>
      </c>
      <c r="I2" s="27" t="s">
        <v>177</v>
      </c>
      <c r="J2" s="27" t="s">
        <v>453</v>
      </c>
      <c r="K2" s="15" t="s">
        <v>0</v>
      </c>
      <c r="L2" s="16" t="s">
        <v>512</v>
      </c>
      <c r="M2" s="17"/>
    </row>
    <row r="3" spans="1:13">
      <c r="A3" s="18" t="s">
        <v>171</v>
      </c>
      <c r="B3" s="19" t="s">
        <v>216</v>
      </c>
      <c r="C3" s="19" t="s">
        <v>261</v>
      </c>
      <c r="D3" s="19" t="s">
        <v>286</v>
      </c>
      <c r="E3" s="33" t="s">
        <v>305</v>
      </c>
      <c r="F3" s="33" t="s">
        <v>350</v>
      </c>
      <c r="G3" s="28" t="s">
        <v>393</v>
      </c>
      <c r="H3" s="28" t="s">
        <v>418</v>
      </c>
      <c r="I3" s="28" t="s">
        <v>187</v>
      </c>
      <c r="J3" s="28" t="s">
        <v>454</v>
      </c>
      <c r="K3" s="19" t="s">
        <v>92</v>
      </c>
      <c r="L3" s="20" t="s">
        <v>512</v>
      </c>
      <c r="M3" s="21"/>
    </row>
    <row r="4" spans="1:13">
      <c r="A4" s="14" t="s">
        <v>172</v>
      </c>
      <c r="B4" s="15" t="s">
        <v>217</v>
      </c>
      <c r="C4" s="15" t="s">
        <v>261</v>
      </c>
      <c r="D4" s="15" t="s">
        <v>287</v>
      </c>
      <c r="E4" s="32" t="s">
        <v>306</v>
      </c>
      <c r="F4" s="32" t="s">
        <v>351</v>
      </c>
      <c r="G4" s="27" t="s">
        <v>394</v>
      </c>
      <c r="H4" s="27" t="s">
        <v>419</v>
      </c>
      <c r="I4" s="27" t="s">
        <v>186</v>
      </c>
      <c r="J4" s="27" t="s">
        <v>455</v>
      </c>
      <c r="K4" s="15" t="s">
        <v>1</v>
      </c>
      <c r="L4" s="16" t="s">
        <v>512</v>
      </c>
      <c r="M4" s="17"/>
    </row>
    <row r="5" spans="1:13">
      <c r="A5" s="18" t="s">
        <v>173</v>
      </c>
      <c r="B5" s="19" t="s">
        <v>218</v>
      </c>
      <c r="C5" s="19" t="s">
        <v>261</v>
      </c>
      <c r="D5" s="19" t="s">
        <v>288</v>
      </c>
      <c r="E5" s="33" t="s">
        <v>307</v>
      </c>
      <c r="F5" s="33" t="s">
        <v>352</v>
      </c>
      <c r="G5" s="28" t="s">
        <v>393</v>
      </c>
      <c r="H5" s="28" t="s">
        <v>420</v>
      </c>
      <c r="I5" s="28" t="s">
        <v>198</v>
      </c>
      <c r="J5" s="28" t="s">
        <v>456</v>
      </c>
      <c r="K5" s="19" t="s">
        <v>2</v>
      </c>
      <c r="L5" s="20" t="s">
        <v>512</v>
      </c>
      <c r="M5" s="21"/>
    </row>
    <row r="6" spans="1:13">
      <c r="A6" s="14" t="s">
        <v>174</v>
      </c>
      <c r="B6" s="15" t="s">
        <v>219</v>
      </c>
      <c r="C6" s="15" t="s">
        <v>261</v>
      </c>
      <c r="D6" s="15" t="s">
        <v>289</v>
      </c>
      <c r="E6" s="32" t="s">
        <v>308</v>
      </c>
      <c r="F6" s="32" t="s">
        <v>353</v>
      </c>
      <c r="G6" s="27" t="s">
        <v>395</v>
      </c>
      <c r="H6" s="27" t="s">
        <v>421</v>
      </c>
      <c r="I6" s="27" t="s">
        <v>198</v>
      </c>
      <c r="J6" s="27" t="s">
        <v>453</v>
      </c>
      <c r="K6" s="15" t="s">
        <v>3</v>
      </c>
      <c r="L6" s="16" t="s">
        <v>512</v>
      </c>
      <c r="M6" s="17"/>
    </row>
    <row r="7" spans="1:13">
      <c r="A7" s="18" t="s">
        <v>175</v>
      </c>
      <c r="B7" s="19" t="s">
        <v>220</v>
      </c>
      <c r="C7" s="19" t="s">
        <v>262</v>
      </c>
      <c r="D7" s="19" t="s">
        <v>290</v>
      </c>
      <c r="E7" s="33" t="s">
        <v>309</v>
      </c>
      <c r="F7" s="33" t="s">
        <v>354</v>
      </c>
      <c r="G7" s="28" t="s">
        <v>394</v>
      </c>
      <c r="H7" s="28" t="s">
        <v>422</v>
      </c>
      <c r="I7" s="28" t="s">
        <v>457</v>
      </c>
      <c r="J7" s="28" t="s">
        <v>455</v>
      </c>
      <c r="K7" s="19" t="s">
        <v>4</v>
      </c>
      <c r="L7" s="20" t="s">
        <v>512</v>
      </c>
      <c r="M7" s="21"/>
    </row>
    <row r="8" spans="1:13">
      <c r="A8" s="14" t="s">
        <v>176</v>
      </c>
      <c r="B8" s="15" t="s">
        <v>221</v>
      </c>
      <c r="C8" s="15" t="s">
        <v>263</v>
      </c>
      <c r="D8" s="15" t="s">
        <v>291</v>
      </c>
      <c r="E8" s="32" t="s">
        <v>310</v>
      </c>
      <c r="F8" s="32" t="s">
        <v>355</v>
      </c>
      <c r="G8" s="27" t="s">
        <v>396</v>
      </c>
      <c r="H8" s="27" t="s">
        <v>423</v>
      </c>
      <c r="I8" s="27" t="s">
        <v>458</v>
      </c>
      <c r="J8" s="27" t="s">
        <v>459</v>
      </c>
      <c r="K8" s="15" t="s">
        <v>5</v>
      </c>
      <c r="L8" s="16" t="s">
        <v>512</v>
      </c>
      <c r="M8" s="17"/>
    </row>
    <row r="9" spans="1:13">
      <c r="A9" s="18" t="s">
        <v>177</v>
      </c>
      <c r="B9" s="19" t="s">
        <v>222</v>
      </c>
      <c r="C9" s="19" t="s">
        <v>264</v>
      </c>
      <c r="D9" s="19" t="s">
        <v>292</v>
      </c>
      <c r="E9" s="33" t="s">
        <v>311</v>
      </c>
      <c r="F9" s="33" t="s">
        <v>356</v>
      </c>
      <c r="G9" s="28" t="s">
        <v>393</v>
      </c>
      <c r="H9" s="28" t="s">
        <v>424</v>
      </c>
      <c r="I9" s="28" t="s">
        <v>460</v>
      </c>
      <c r="J9" s="28" t="s">
        <v>461</v>
      </c>
      <c r="K9" s="19" t="s">
        <v>6</v>
      </c>
      <c r="L9" s="20" t="s">
        <v>512</v>
      </c>
      <c r="M9" s="21"/>
    </row>
    <row r="10" spans="1:13">
      <c r="A10" s="14" t="s">
        <v>178</v>
      </c>
      <c r="B10" s="15" t="s">
        <v>223</v>
      </c>
      <c r="C10" s="15" t="s">
        <v>265</v>
      </c>
      <c r="D10" s="15" t="s">
        <v>293</v>
      </c>
      <c r="E10" s="32" t="s">
        <v>312</v>
      </c>
      <c r="F10" s="32" t="s">
        <v>357</v>
      </c>
      <c r="G10" s="27" t="s">
        <v>397</v>
      </c>
      <c r="H10" s="27" t="s">
        <v>425</v>
      </c>
      <c r="I10" s="27" t="s">
        <v>185</v>
      </c>
      <c r="J10" s="27" t="s">
        <v>462</v>
      </c>
      <c r="K10" s="15" t="s">
        <v>7</v>
      </c>
      <c r="L10" s="16" t="s">
        <v>512</v>
      </c>
      <c r="M10" s="17"/>
    </row>
    <row r="11" spans="1:13">
      <c r="A11" s="18" t="s">
        <v>179</v>
      </c>
      <c r="B11" s="19" t="s">
        <v>224</v>
      </c>
      <c r="C11" s="19" t="s">
        <v>263</v>
      </c>
      <c r="D11" s="19" t="s">
        <v>288</v>
      </c>
      <c r="E11" s="33" t="s">
        <v>313</v>
      </c>
      <c r="F11" s="33" t="s">
        <v>358</v>
      </c>
      <c r="G11" s="28" t="s">
        <v>393</v>
      </c>
      <c r="H11" s="28" t="s">
        <v>426</v>
      </c>
      <c r="I11" s="28" t="s">
        <v>463</v>
      </c>
      <c r="J11" s="28" t="s">
        <v>464</v>
      </c>
      <c r="K11" s="19" t="s">
        <v>8</v>
      </c>
      <c r="L11" s="20" t="s">
        <v>512</v>
      </c>
      <c r="M11" s="21"/>
    </row>
    <row r="12" spans="1:13">
      <c r="A12" s="14" t="s">
        <v>180</v>
      </c>
      <c r="B12" s="15" t="s">
        <v>225</v>
      </c>
      <c r="C12" s="15" t="s">
        <v>266</v>
      </c>
      <c r="D12" s="15" t="s">
        <v>286</v>
      </c>
      <c r="E12" s="32" t="s">
        <v>314</v>
      </c>
      <c r="F12" s="32" t="s">
        <v>359</v>
      </c>
      <c r="G12" s="27" t="s">
        <v>393</v>
      </c>
      <c r="H12" s="27" t="s">
        <v>427</v>
      </c>
      <c r="I12" s="27" t="s">
        <v>465</v>
      </c>
      <c r="J12" s="27" t="s">
        <v>456</v>
      </c>
      <c r="K12" s="15" t="s">
        <v>9</v>
      </c>
      <c r="L12" s="16" t="s">
        <v>512</v>
      </c>
      <c r="M12" s="17"/>
    </row>
    <row r="13" spans="1:13">
      <c r="A13" s="18" t="s">
        <v>181</v>
      </c>
      <c r="B13" s="19" t="s">
        <v>226</v>
      </c>
      <c r="C13" s="19" t="s">
        <v>267</v>
      </c>
      <c r="D13" s="19" t="s">
        <v>294</v>
      </c>
      <c r="E13" s="33" t="s">
        <v>315</v>
      </c>
      <c r="F13" s="33" t="s">
        <v>360</v>
      </c>
      <c r="G13" s="28" t="s">
        <v>398</v>
      </c>
      <c r="H13" s="28" t="s">
        <v>428</v>
      </c>
      <c r="I13" s="28" t="s">
        <v>466</v>
      </c>
      <c r="J13" s="28" t="s">
        <v>467</v>
      </c>
      <c r="K13" s="19" t="s">
        <v>103</v>
      </c>
      <c r="L13" s="20" t="s">
        <v>512</v>
      </c>
      <c r="M13" s="21"/>
    </row>
    <row r="14" spans="1:13">
      <c r="A14" s="14" t="s">
        <v>182</v>
      </c>
      <c r="B14" s="15" t="s">
        <v>227</v>
      </c>
      <c r="C14" s="15" t="s">
        <v>267</v>
      </c>
      <c r="D14" s="15" t="s">
        <v>295</v>
      </c>
      <c r="E14" s="32" t="s">
        <v>316</v>
      </c>
      <c r="F14" s="32" t="s">
        <v>361</v>
      </c>
      <c r="G14" s="27" t="s">
        <v>393</v>
      </c>
      <c r="H14" s="27" t="s">
        <v>429</v>
      </c>
      <c r="I14" s="27" t="s">
        <v>468</v>
      </c>
      <c r="J14" s="27" t="s">
        <v>469</v>
      </c>
      <c r="K14" s="15" t="s">
        <v>105</v>
      </c>
      <c r="L14" s="16" t="s">
        <v>512</v>
      </c>
      <c r="M14" s="17"/>
    </row>
    <row r="15" spans="1:13">
      <c r="A15" s="18" t="s">
        <v>183</v>
      </c>
      <c r="B15" s="19" t="s">
        <v>228</v>
      </c>
      <c r="C15" s="19" t="s">
        <v>267</v>
      </c>
      <c r="D15" s="19" t="s">
        <v>288</v>
      </c>
      <c r="E15" s="33" t="s">
        <v>317</v>
      </c>
      <c r="F15" s="33" t="s">
        <v>504</v>
      </c>
      <c r="G15" s="28" t="s">
        <v>393</v>
      </c>
      <c r="H15" s="28" t="s">
        <v>470</v>
      </c>
      <c r="I15" s="28" t="s">
        <v>468</v>
      </c>
      <c r="J15" s="28" t="s">
        <v>505</v>
      </c>
      <c r="K15" s="19" t="s">
        <v>10</v>
      </c>
      <c r="L15" s="20" t="s">
        <v>512</v>
      </c>
      <c r="M15" s="21"/>
    </row>
    <row r="16" spans="1:13">
      <c r="A16" s="14" t="s">
        <v>184</v>
      </c>
      <c r="B16" s="15" t="s">
        <v>229</v>
      </c>
      <c r="C16" s="15" t="s">
        <v>267</v>
      </c>
      <c r="D16" s="15" t="s">
        <v>296</v>
      </c>
      <c r="E16" s="32" t="s">
        <v>318</v>
      </c>
      <c r="F16" s="32" t="s">
        <v>362</v>
      </c>
      <c r="G16" s="27" t="s">
        <v>399</v>
      </c>
      <c r="H16" s="27" t="s">
        <v>430</v>
      </c>
      <c r="I16" s="27" t="s">
        <v>471</v>
      </c>
      <c r="J16" s="27" t="s">
        <v>455</v>
      </c>
      <c r="K16" s="15" t="s">
        <v>108</v>
      </c>
      <c r="L16" s="16" t="s">
        <v>512</v>
      </c>
      <c r="M16" s="17"/>
    </row>
    <row r="17" spans="1:13">
      <c r="A17" s="18" t="s">
        <v>185</v>
      </c>
      <c r="B17" s="19" t="s">
        <v>230</v>
      </c>
      <c r="C17" s="19" t="s">
        <v>268</v>
      </c>
      <c r="D17" s="19" t="s">
        <v>297</v>
      </c>
      <c r="E17" s="33" t="s">
        <v>319</v>
      </c>
      <c r="F17" s="33" t="s">
        <v>363</v>
      </c>
      <c r="G17" s="28" t="s">
        <v>393</v>
      </c>
      <c r="H17" s="28" t="s">
        <v>431</v>
      </c>
      <c r="I17" s="28" t="s">
        <v>472</v>
      </c>
      <c r="J17" s="28" t="s">
        <v>455</v>
      </c>
      <c r="K17" s="19" t="s">
        <v>110</v>
      </c>
      <c r="L17" s="20" t="s">
        <v>512</v>
      </c>
      <c r="M17" s="21"/>
    </row>
    <row r="18" spans="1:13">
      <c r="A18" s="14" t="s">
        <v>186</v>
      </c>
      <c r="B18" s="15" t="s">
        <v>231</v>
      </c>
      <c r="C18" s="15" t="s">
        <v>268</v>
      </c>
      <c r="D18" s="15" t="s">
        <v>296</v>
      </c>
      <c r="E18" s="32" t="s">
        <v>320</v>
      </c>
      <c r="F18" s="32" t="s">
        <v>364</v>
      </c>
      <c r="G18" s="27" t="s">
        <v>400</v>
      </c>
      <c r="H18" s="27" t="s">
        <v>428</v>
      </c>
      <c r="I18" s="27" t="s">
        <v>472</v>
      </c>
      <c r="J18" s="27" t="s">
        <v>456</v>
      </c>
      <c r="K18" s="15" t="s">
        <v>112</v>
      </c>
      <c r="L18" s="16" t="s">
        <v>512</v>
      </c>
      <c r="M18" s="17"/>
    </row>
    <row r="19" spans="1:13">
      <c r="A19" s="18" t="s">
        <v>187</v>
      </c>
      <c r="B19" s="19" t="s">
        <v>232</v>
      </c>
      <c r="C19" s="19" t="s">
        <v>269</v>
      </c>
      <c r="D19" s="19" t="s">
        <v>286</v>
      </c>
      <c r="E19" s="33" t="s">
        <v>321</v>
      </c>
      <c r="F19" s="33" t="s">
        <v>365</v>
      </c>
      <c r="G19" s="28" t="s">
        <v>393</v>
      </c>
      <c r="H19" s="28" t="s">
        <v>432</v>
      </c>
      <c r="I19" s="28" t="s">
        <v>473</v>
      </c>
      <c r="J19" s="28" t="s">
        <v>462</v>
      </c>
      <c r="K19" s="19" t="s">
        <v>11</v>
      </c>
      <c r="L19" s="20" t="s">
        <v>512</v>
      </c>
      <c r="M19" s="21"/>
    </row>
    <row r="20" spans="1:13">
      <c r="A20" s="14" t="s">
        <v>188</v>
      </c>
      <c r="B20" s="15" t="s">
        <v>233</v>
      </c>
      <c r="C20" s="15" t="s">
        <v>268</v>
      </c>
      <c r="D20" s="15" t="s">
        <v>296</v>
      </c>
      <c r="E20" s="32" t="s">
        <v>322</v>
      </c>
      <c r="F20" s="32" t="s">
        <v>366</v>
      </c>
      <c r="G20" s="27" t="s">
        <v>399</v>
      </c>
      <c r="H20" s="27" t="s">
        <v>433</v>
      </c>
      <c r="I20" s="27" t="s">
        <v>474</v>
      </c>
      <c r="J20" s="27" t="s">
        <v>454</v>
      </c>
      <c r="K20" s="15" t="s">
        <v>12</v>
      </c>
      <c r="L20" s="16" t="s">
        <v>512</v>
      </c>
      <c r="M20" s="17"/>
    </row>
    <row r="21" spans="1:13">
      <c r="A21" s="18" t="s">
        <v>189</v>
      </c>
      <c r="B21" s="19" t="s">
        <v>234</v>
      </c>
      <c r="C21" s="19" t="s">
        <v>270</v>
      </c>
      <c r="D21" s="19" t="s">
        <v>296</v>
      </c>
      <c r="E21" s="33" t="s">
        <v>323</v>
      </c>
      <c r="F21" s="33" t="s">
        <v>367</v>
      </c>
      <c r="G21" s="28" t="s">
        <v>395</v>
      </c>
      <c r="H21" s="28" t="s">
        <v>434</v>
      </c>
      <c r="I21" s="28" t="s">
        <v>195</v>
      </c>
      <c r="J21" s="28" t="s">
        <v>467</v>
      </c>
      <c r="K21" s="19" t="s">
        <v>13</v>
      </c>
      <c r="L21" s="20" t="s">
        <v>512</v>
      </c>
      <c r="M21" s="21"/>
    </row>
    <row r="22" spans="1:13">
      <c r="A22" s="14" t="s">
        <v>190</v>
      </c>
      <c r="B22" s="15" t="s">
        <v>235</v>
      </c>
      <c r="C22" s="15" t="s">
        <v>271</v>
      </c>
      <c r="D22" s="15" t="s">
        <v>289</v>
      </c>
      <c r="E22" s="32" t="s">
        <v>324</v>
      </c>
      <c r="F22" s="32" t="s">
        <v>368</v>
      </c>
      <c r="G22" s="27" t="s">
        <v>401</v>
      </c>
      <c r="H22" s="27" t="s">
        <v>435</v>
      </c>
      <c r="I22" s="27" t="s">
        <v>475</v>
      </c>
      <c r="J22" s="27" t="s">
        <v>453</v>
      </c>
      <c r="K22" s="15" t="s">
        <v>14</v>
      </c>
      <c r="L22" s="16" t="s">
        <v>512</v>
      </c>
      <c r="M22" s="17"/>
    </row>
    <row r="23" spans="1:13">
      <c r="A23" s="18" t="s">
        <v>191</v>
      </c>
      <c r="B23" s="19" t="s">
        <v>236</v>
      </c>
      <c r="C23" s="19" t="s">
        <v>271</v>
      </c>
      <c r="D23" s="19" t="s">
        <v>291</v>
      </c>
      <c r="E23" s="33" t="s">
        <v>325</v>
      </c>
      <c r="F23" s="33" t="s">
        <v>369</v>
      </c>
      <c r="G23" s="28" t="s">
        <v>402</v>
      </c>
      <c r="H23" s="28" t="s">
        <v>436</v>
      </c>
      <c r="I23" s="28" t="s">
        <v>476</v>
      </c>
      <c r="J23" s="28" t="s">
        <v>477</v>
      </c>
      <c r="K23" s="19" t="s">
        <v>15</v>
      </c>
      <c r="L23" s="20" t="s">
        <v>512</v>
      </c>
      <c r="M23" s="21"/>
    </row>
    <row r="24" spans="1:13">
      <c r="A24" s="14" t="s">
        <v>192</v>
      </c>
      <c r="B24" s="15" t="s">
        <v>237</v>
      </c>
      <c r="C24" s="15" t="s">
        <v>272</v>
      </c>
      <c r="D24" s="15" t="s">
        <v>298</v>
      </c>
      <c r="E24" s="32" t="s">
        <v>326</v>
      </c>
      <c r="F24" s="32" t="s">
        <v>370</v>
      </c>
      <c r="G24" s="27" t="s">
        <v>403</v>
      </c>
      <c r="H24" s="27" t="s">
        <v>437</v>
      </c>
      <c r="I24" s="27" t="s">
        <v>170</v>
      </c>
      <c r="J24" s="27" t="s">
        <v>467</v>
      </c>
      <c r="K24" s="15" t="s">
        <v>16</v>
      </c>
      <c r="L24" s="16" t="s">
        <v>512</v>
      </c>
      <c r="M24" s="17"/>
    </row>
    <row r="25" spans="1:13">
      <c r="A25" s="18" t="s">
        <v>193</v>
      </c>
      <c r="B25" s="19" t="s">
        <v>238</v>
      </c>
      <c r="C25" s="19" t="s">
        <v>273</v>
      </c>
      <c r="D25" s="19" t="s">
        <v>299</v>
      </c>
      <c r="E25" s="33" t="s">
        <v>327</v>
      </c>
      <c r="F25" s="33" t="s">
        <v>371</v>
      </c>
      <c r="G25" s="28" t="s">
        <v>404</v>
      </c>
      <c r="H25" s="28" t="s">
        <v>438</v>
      </c>
      <c r="I25" s="28" t="s">
        <v>182</v>
      </c>
      <c r="J25" s="28" t="s">
        <v>454</v>
      </c>
      <c r="K25" s="19" t="s">
        <v>17</v>
      </c>
      <c r="L25" s="20" t="s">
        <v>512</v>
      </c>
      <c r="M25" s="21"/>
    </row>
    <row r="26" spans="1:13">
      <c r="A26" s="14" t="s">
        <v>194</v>
      </c>
      <c r="B26" s="15" t="s">
        <v>239</v>
      </c>
      <c r="C26" s="15" t="s">
        <v>273</v>
      </c>
      <c r="D26" s="15" t="s">
        <v>300</v>
      </c>
      <c r="E26" s="32" t="s">
        <v>328</v>
      </c>
      <c r="F26" s="32" t="s">
        <v>372</v>
      </c>
      <c r="G26" s="27" t="s">
        <v>405</v>
      </c>
      <c r="H26" s="27" t="s">
        <v>439</v>
      </c>
      <c r="I26" s="27" t="s">
        <v>174</v>
      </c>
      <c r="J26" s="27" t="s">
        <v>453</v>
      </c>
      <c r="K26" s="15" t="s">
        <v>18</v>
      </c>
      <c r="L26" s="16" t="s">
        <v>512</v>
      </c>
      <c r="M26" s="17"/>
    </row>
    <row r="27" spans="1:13">
      <c r="A27" s="18" t="s">
        <v>195</v>
      </c>
      <c r="B27" s="19" t="s">
        <v>240</v>
      </c>
      <c r="C27" s="19" t="s">
        <v>274</v>
      </c>
      <c r="D27" s="19" t="s">
        <v>300</v>
      </c>
      <c r="E27" s="33" t="s">
        <v>329</v>
      </c>
      <c r="F27" s="33" t="s">
        <v>373</v>
      </c>
      <c r="G27" s="28" t="s">
        <v>406</v>
      </c>
      <c r="H27" s="28" t="s">
        <v>439</v>
      </c>
      <c r="I27" s="28" t="s">
        <v>478</v>
      </c>
      <c r="J27" s="28" t="s">
        <v>455</v>
      </c>
      <c r="K27" s="19" t="s">
        <v>19</v>
      </c>
      <c r="L27" s="20" t="s">
        <v>512</v>
      </c>
      <c r="M27" s="21"/>
    </row>
    <row r="28" spans="1:13">
      <c r="A28" s="14" t="s">
        <v>196</v>
      </c>
      <c r="B28" s="15" t="s">
        <v>241</v>
      </c>
      <c r="C28" s="15" t="s">
        <v>275</v>
      </c>
      <c r="D28" s="15" t="s">
        <v>291</v>
      </c>
      <c r="E28" s="32" t="s">
        <v>330</v>
      </c>
      <c r="F28" s="32" t="s">
        <v>374</v>
      </c>
      <c r="G28" s="27" t="s">
        <v>407</v>
      </c>
      <c r="H28" s="27" t="s">
        <v>440</v>
      </c>
      <c r="I28" s="27" t="s">
        <v>479</v>
      </c>
      <c r="J28" s="27" t="s">
        <v>467</v>
      </c>
      <c r="K28" s="15" t="s">
        <v>20</v>
      </c>
      <c r="L28" s="16" t="s">
        <v>512</v>
      </c>
      <c r="M28" s="17"/>
    </row>
    <row r="29" spans="1:13">
      <c r="A29" s="18" t="s">
        <v>197</v>
      </c>
      <c r="B29" s="19" t="s">
        <v>242</v>
      </c>
      <c r="C29" s="19" t="s">
        <v>275</v>
      </c>
      <c r="D29" s="19" t="s">
        <v>291</v>
      </c>
      <c r="E29" s="33" t="s">
        <v>331</v>
      </c>
      <c r="F29" s="33" t="s">
        <v>375</v>
      </c>
      <c r="G29" s="28" t="s">
        <v>396</v>
      </c>
      <c r="H29" s="28" t="s">
        <v>436</v>
      </c>
      <c r="I29" s="28" t="s">
        <v>480</v>
      </c>
      <c r="J29" s="28" t="s">
        <v>455</v>
      </c>
      <c r="K29" s="19" t="s">
        <v>21</v>
      </c>
      <c r="L29" s="20" t="s">
        <v>512</v>
      </c>
      <c r="M29" s="21"/>
    </row>
    <row r="30" spans="1:13">
      <c r="A30" s="14" t="s">
        <v>198</v>
      </c>
      <c r="B30" s="15" t="s">
        <v>243</v>
      </c>
      <c r="C30" s="15" t="s">
        <v>275</v>
      </c>
      <c r="D30" s="15" t="s">
        <v>290</v>
      </c>
      <c r="E30" s="32" t="s">
        <v>332</v>
      </c>
      <c r="F30" s="32" t="s">
        <v>376</v>
      </c>
      <c r="G30" s="27" t="s">
        <v>401</v>
      </c>
      <c r="H30" s="27" t="s">
        <v>441</v>
      </c>
      <c r="I30" s="27" t="s">
        <v>481</v>
      </c>
      <c r="J30" s="27" t="s">
        <v>482</v>
      </c>
      <c r="K30" s="15" t="s">
        <v>22</v>
      </c>
      <c r="L30" s="16" t="s">
        <v>512</v>
      </c>
      <c r="M30" s="17"/>
    </row>
    <row r="31" spans="1:13" s="9" customFormat="1">
      <c r="A31" s="11" t="s">
        <v>503</v>
      </c>
      <c r="B31" s="12" t="s">
        <v>498</v>
      </c>
      <c r="C31" s="12" t="s">
        <v>499</v>
      </c>
      <c r="D31" s="12" t="s">
        <v>500</v>
      </c>
      <c r="E31" s="31" t="s">
        <v>501</v>
      </c>
      <c r="F31" s="31" t="s">
        <v>502</v>
      </c>
      <c r="G31" s="26" t="s">
        <v>160</v>
      </c>
      <c r="H31" s="26" t="s">
        <v>506</v>
      </c>
      <c r="I31" s="26" t="s">
        <v>507</v>
      </c>
      <c r="J31" s="26" t="s">
        <v>508</v>
      </c>
      <c r="K31" s="12" t="s">
        <v>509</v>
      </c>
      <c r="L31" s="12" t="s">
        <v>510</v>
      </c>
      <c r="M31" s="13" t="s">
        <v>511</v>
      </c>
    </row>
    <row r="32" spans="1:13">
      <c r="A32" s="18" t="s">
        <v>199</v>
      </c>
      <c r="B32" s="19" t="s">
        <v>244</v>
      </c>
      <c r="C32" s="19" t="s">
        <v>276</v>
      </c>
      <c r="D32" s="19" t="s">
        <v>290</v>
      </c>
      <c r="E32" s="33" t="s">
        <v>333</v>
      </c>
      <c r="F32" s="33" t="s">
        <v>377</v>
      </c>
      <c r="G32" s="28" t="s">
        <v>408</v>
      </c>
      <c r="H32" s="28" t="s">
        <v>442</v>
      </c>
      <c r="I32" s="28" t="s">
        <v>483</v>
      </c>
      <c r="J32" s="28" t="s">
        <v>484</v>
      </c>
      <c r="K32" s="19" t="s">
        <v>23</v>
      </c>
      <c r="L32" s="20" t="s">
        <v>512</v>
      </c>
      <c r="M32" s="21"/>
    </row>
    <row r="33" spans="1:13">
      <c r="A33" s="14" t="s">
        <v>200</v>
      </c>
      <c r="B33" s="15" t="s">
        <v>245</v>
      </c>
      <c r="C33" s="15" t="s">
        <v>277</v>
      </c>
      <c r="D33" s="15" t="s">
        <v>291</v>
      </c>
      <c r="E33" s="32" t="s">
        <v>334</v>
      </c>
      <c r="F33" s="32" t="s">
        <v>378</v>
      </c>
      <c r="G33" s="27" t="s">
        <v>409</v>
      </c>
      <c r="H33" s="27" t="s">
        <v>423</v>
      </c>
      <c r="I33" s="27" t="s">
        <v>485</v>
      </c>
      <c r="J33" s="27" t="s">
        <v>486</v>
      </c>
      <c r="K33" s="15" t="s">
        <v>24</v>
      </c>
      <c r="L33" s="16" t="s">
        <v>512</v>
      </c>
      <c r="M33" s="17"/>
    </row>
    <row r="34" spans="1:13">
      <c r="A34" s="18" t="s">
        <v>201</v>
      </c>
      <c r="B34" s="19" t="s">
        <v>246</v>
      </c>
      <c r="C34" s="19" t="s">
        <v>278</v>
      </c>
      <c r="D34" s="19" t="s">
        <v>291</v>
      </c>
      <c r="E34" s="33" t="s">
        <v>335</v>
      </c>
      <c r="F34" s="33" t="s">
        <v>379</v>
      </c>
      <c r="G34" s="28" t="s">
        <v>410</v>
      </c>
      <c r="H34" s="28" t="s">
        <v>440</v>
      </c>
      <c r="I34" s="28" t="s">
        <v>485</v>
      </c>
      <c r="J34" s="28" t="s">
        <v>487</v>
      </c>
      <c r="K34" s="19" t="s">
        <v>25</v>
      </c>
      <c r="L34" s="20" t="s">
        <v>512</v>
      </c>
      <c r="M34" s="21"/>
    </row>
    <row r="35" spans="1:13">
      <c r="A35" s="14" t="s">
        <v>202</v>
      </c>
      <c r="B35" s="15" t="s">
        <v>247</v>
      </c>
      <c r="C35" s="15" t="s">
        <v>279</v>
      </c>
      <c r="D35" s="15" t="s">
        <v>301</v>
      </c>
      <c r="E35" s="32" t="s">
        <v>336</v>
      </c>
      <c r="F35" s="32" t="s">
        <v>380</v>
      </c>
      <c r="G35" s="27" t="s">
        <v>393</v>
      </c>
      <c r="H35" s="27" t="s">
        <v>199</v>
      </c>
      <c r="I35" s="27" t="s">
        <v>488</v>
      </c>
      <c r="J35" s="27" t="s">
        <v>464</v>
      </c>
      <c r="K35" s="15" t="s">
        <v>129</v>
      </c>
      <c r="L35" s="16" t="s">
        <v>512</v>
      </c>
      <c r="M35" s="17"/>
    </row>
    <row r="36" spans="1:13">
      <c r="A36" s="18" t="s">
        <v>203</v>
      </c>
      <c r="B36" s="19" t="s">
        <v>248</v>
      </c>
      <c r="C36" s="19" t="s">
        <v>280</v>
      </c>
      <c r="D36" s="19" t="s">
        <v>287</v>
      </c>
      <c r="E36" s="33" t="s">
        <v>337</v>
      </c>
      <c r="F36" s="33" t="s">
        <v>381</v>
      </c>
      <c r="G36" s="28" t="s">
        <v>411</v>
      </c>
      <c r="H36" s="28" t="s">
        <v>185</v>
      </c>
      <c r="I36" s="28" t="s">
        <v>489</v>
      </c>
      <c r="J36" s="28" t="s">
        <v>454</v>
      </c>
      <c r="K36" s="19" t="s">
        <v>26</v>
      </c>
      <c r="L36" s="20" t="s">
        <v>512</v>
      </c>
      <c r="M36" s="21"/>
    </row>
    <row r="37" spans="1:13">
      <c r="A37" s="14" t="s">
        <v>204</v>
      </c>
      <c r="B37" s="15" t="s">
        <v>249</v>
      </c>
      <c r="C37" s="15" t="s">
        <v>281</v>
      </c>
      <c r="D37" s="15" t="s">
        <v>296</v>
      </c>
      <c r="E37" s="32" t="s">
        <v>338</v>
      </c>
      <c r="F37" s="32" t="s">
        <v>382</v>
      </c>
      <c r="G37" s="27" t="s">
        <v>404</v>
      </c>
      <c r="H37" s="27" t="s">
        <v>428</v>
      </c>
      <c r="I37" s="27" t="s">
        <v>489</v>
      </c>
      <c r="J37" s="27" t="s">
        <v>456</v>
      </c>
      <c r="K37" s="15" t="s">
        <v>27</v>
      </c>
      <c r="L37" s="16" t="s">
        <v>512</v>
      </c>
      <c r="M37" s="17"/>
    </row>
    <row r="38" spans="1:13">
      <c r="A38" s="18" t="s">
        <v>205</v>
      </c>
      <c r="B38" s="19" t="s">
        <v>250</v>
      </c>
      <c r="C38" s="19" t="s">
        <v>281</v>
      </c>
      <c r="D38" s="19" t="s">
        <v>292</v>
      </c>
      <c r="E38" s="33" t="s">
        <v>339</v>
      </c>
      <c r="F38" s="33" t="s">
        <v>383</v>
      </c>
      <c r="G38" s="28" t="s">
        <v>394</v>
      </c>
      <c r="H38" s="28" t="s">
        <v>443</v>
      </c>
      <c r="I38" s="28" t="s">
        <v>489</v>
      </c>
      <c r="J38" s="28" t="s">
        <v>455</v>
      </c>
      <c r="K38" s="19" t="s">
        <v>28</v>
      </c>
      <c r="L38" s="20" t="s">
        <v>512</v>
      </c>
      <c r="M38" s="21"/>
    </row>
    <row r="39" spans="1:13">
      <c r="A39" s="14" t="s">
        <v>206</v>
      </c>
      <c r="B39" s="15" t="s">
        <v>251</v>
      </c>
      <c r="C39" s="15" t="s">
        <v>282</v>
      </c>
      <c r="D39" s="15" t="s">
        <v>302</v>
      </c>
      <c r="E39" s="32" t="s">
        <v>340</v>
      </c>
      <c r="F39" s="32" t="s">
        <v>384</v>
      </c>
      <c r="G39" s="27" t="s">
        <v>412</v>
      </c>
      <c r="H39" s="27" t="s">
        <v>444</v>
      </c>
      <c r="I39" s="27" t="s">
        <v>490</v>
      </c>
      <c r="J39" s="27" t="s">
        <v>491</v>
      </c>
      <c r="K39" s="15" t="s">
        <v>29</v>
      </c>
      <c r="L39" s="16" t="s">
        <v>512</v>
      </c>
      <c r="M39" s="17"/>
    </row>
    <row r="40" spans="1:13">
      <c r="A40" s="18" t="s">
        <v>207</v>
      </c>
      <c r="B40" s="19" t="s">
        <v>252</v>
      </c>
      <c r="C40" s="19" t="s">
        <v>283</v>
      </c>
      <c r="D40" s="19" t="s">
        <v>290</v>
      </c>
      <c r="E40" s="33" t="s">
        <v>341</v>
      </c>
      <c r="F40" s="33" t="s">
        <v>385</v>
      </c>
      <c r="G40" s="28" t="s">
        <v>401</v>
      </c>
      <c r="H40" s="28" t="s">
        <v>445</v>
      </c>
      <c r="I40" s="28" t="s">
        <v>490</v>
      </c>
      <c r="J40" s="28" t="s">
        <v>462</v>
      </c>
      <c r="K40" s="19" t="s">
        <v>30</v>
      </c>
      <c r="L40" s="20" t="s">
        <v>512</v>
      </c>
      <c r="M40" s="21"/>
    </row>
    <row r="41" spans="1:13">
      <c r="A41" s="14" t="s">
        <v>208</v>
      </c>
      <c r="B41" s="15" t="s">
        <v>253</v>
      </c>
      <c r="C41" s="15" t="s">
        <v>284</v>
      </c>
      <c r="D41" s="15" t="s">
        <v>296</v>
      </c>
      <c r="E41" s="32" t="s">
        <v>342</v>
      </c>
      <c r="F41" s="32" t="s">
        <v>386</v>
      </c>
      <c r="G41" s="27" t="s">
        <v>413</v>
      </c>
      <c r="H41" s="27" t="s">
        <v>446</v>
      </c>
      <c r="I41" s="27" t="s">
        <v>492</v>
      </c>
      <c r="J41" s="27" t="s">
        <v>456</v>
      </c>
      <c r="K41" s="15" t="s">
        <v>31</v>
      </c>
      <c r="L41" s="16" t="s">
        <v>512</v>
      </c>
      <c r="M41" s="17"/>
    </row>
    <row r="42" spans="1:13">
      <c r="A42" s="18" t="s">
        <v>209</v>
      </c>
      <c r="B42" s="19" t="s">
        <v>254</v>
      </c>
      <c r="C42" s="19" t="s">
        <v>281</v>
      </c>
      <c r="D42" s="19" t="s">
        <v>288</v>
      </c>
      <c r="E42" s="33" t="s">
        <v>343</v>
      </c>
      <c r="F42" s="33" t="s">
        <v>387</v>
      </c>
      <c r="G42" s="28" t="s">
        <v>393</v>
      </c>
      <c r="H42" s="28" t="s">
        <v>447</v>
      </c>
      <c r="I42" s="28" t="s">
        <v>493</v>
      </c>
      <c r="J42" s="28" t="s">
        <v>494</v>
      </c>
      <c r="K42" s="19" t="s">
        <v>137</v>
      </c>
      <c r="L42" s="20" t="s">
        <v>512</v>
      </c>
      <c r="M42" s="21"/>
    </row>
    <row r="43" spans="1:13">
      <c r="A43" s="14" t="s">
        <v>210</v>
      </c>
      <c r="B43" s="15" t="s">
        <v>255</v>
      </c>
      <c r="C43" s="15" t="s">
        <v>281</v>
      </c>
      <c r="D43" s="15" t="s">
        <v>303</v>
      </c>
      <c r="E43" s="32" t="s">
        <v>344</v>
      </c>
      <c r="F43" s="32" t="s">
        <v>388</v>
      </c>
      <c r="G43" s="27" t="s">
        <v>414</v>
      </c>
      <c r="H43" s="27" t="s">
        <v>448</v>
      </c>
      <c r="I43" s="27" t="s">
        <v>495</v>
      </c>
      <c r="J43" s="27" t="s">
        <v>467</v>
      </c>
      <c r="K43" s="15" t="s">
        <v>32</v>
      </c>
      <c r="L43" s="16" t="s">
        <v>512</v>
      </c>
      <c r="M43" s="17"/>
    </row>
    <row r="44" spans="1:13">
      <c r="A44" s="18" t="s">
        <v>211</v>
      </c>
      <c r="B44" s="19" t="s">
        <v>256</v>
      </c>
      <c r="C44" s="19" t="s">
        <v>260</v>
      </c>
      <c r="D44" s="19" t="s">
        <v>288</v>
      </c>
      <c r="E44" s="33" t="s">
        <v>345</v>
      </c>
      <c r="F44" s="33" t="s">
        <v>389</v>
      </c>
      <c r="G44" s="28" t="s">
        <v>393</v>
      </c>
      <c r="H44" s="28" t="s">
        <v>449</v>
      </c>
      <c r="I44" s="28" t="s">
        <v>188</v>
      </c>
      <c r="J44" s="28" t="s">
        <v>496</v>
      </c>
      <c r="K44" s="19" t="s">
        <v>33</v>
      </c>
      <c r="L44" s="20" t="s">
        <v>512</v>
      </c>
      <c r="M44" s="21"/>
    </row>
    <row r="45" spans="1:13">
      <c r="A45" s="14" t="s">
        <v>212</v>
      </c>
      <c r="B45" s="15" t="s">
        <v>257</v>
      </c>
      <c r="C45" s="15" t="s">
        <v>281</v>
      </c>
      <c r="D45" s="15" t="s">
        <v>286</v>
      </c>
      <c r="E45" s="32" t="s">
        <v>346</v>
      </c>
      <c r="F45" s="32" t="s">
        <v>390</v>
      </c>
      <c r="G45" s="27" t="s">
        <v>393</v>
      </c>
      <c r="H45" s="27" t="s">
        <v>450</v>
      </c>
      <c r="I45" s="27" t="s">
        <v>200</v>
      </c>
      <c r="J45" s="27" t="s">
        <v>454</v>
      </c>
      <c r="K45" s="15" t="s">
        <v>34</v>
      </c>
      <c r="L45" s="16" t="s">
        <v>512</v>
      </c>
      <c r="M45" s="17"/>
    </row>
    <row r="46" spans="1:13">
      <c r="A46" s="18" t="s">
        <v>213</v>
      </c>
      <c r="B46" s="19" t="s">
        <v>258</v>
      </c>
      <c r="C46" s="19" t="s">
        <v>285</v>
      </c>
      <c r="D46" s="19" t="s">
        <v>291</v>
      </c>
      <c r="E46" s="33" t="s">
        <v>347</v>
      </c>
      <c r="F46" s="33" t="s">
        <v>391</v>
      </c>
      <c r="G46" s="28" t="s">
        <v>415</v>
      </c>
      <c r="H46" s="28" t="s">
        <v>451</v>
      </c>
      <c r="I46" s="28" t="s">
        <v>497</v>
      </c>
      <c r="J46" s="28" t="s">
        <v>455</v>
      </c>
      <c r="K46" s="19" t="s">
        <v>35</v>
      </c>
      <c r="L46" s="20" t="s">
        <v>512</v>
      </c>
      <c r="M46" s="21"/>
    </row>
    <row r="47" spans="1:13">
      <c r="A47" s="22" t="s">
        <v>214</v>
      </c>
      <c r="B47" s="23" t="s">
        <v>259</v>
      </c>
      <c r="C47" s="23" t="s">
        <v>285</v>
      </c>
      <c r="D47" s="23" t="s">
        <v>296</v>
      </c>
      <c r="E47" s="34" t="s">
        <v>348</v>
      </c>
      <c r="F47" s="34" t="s">
        <v>392</v>
      </c>
      <c r="G47" s="29" t="s">
        <v>416</v>
      </c>
      <c r="H47" s="29" t="s">
        <v>452</v>
      </c>
      <c r="I47" s="29" t="s">
        <v>214</v>
      </c>
      <c r="J47" s="29" t="s">
        <v>455</v>
      </c>
      <c r="K47" s="23" t="s">
        <v>143</v>
      </c>
      <c r="L47" s="24" t="s">
        <v>512</v>
      </c>
      <c r="M47" s="25"/>
    </row>
    <row r="51" spans="2:2">
      <c r="B51" s="36" t="s">
        <v>517</v>
      </c>
    </row>
    <row r="52" spans="2:2">
      <c r="B52" s="37" t="s">
        <v>513</v>
      </c>
    </row>
    <row r="53" spans="2:2">
      <c r="B53" s="37" t="s">
        <v>514</v>
      </c>
    </row>
    <row r="54" spans="2:2">
      <c r="B54" s="37" t="s">
        <v>518</v>
      </c>
    </row>
    <row r="55" spans="2:2">
      <c r="B55" s="37" t="s">
        <v>519</v>
      </c>
    </row>
    <row r="56" spans="2:2">
      <c r="B56" s="37"/>
    </row>
    <row r="57" spans="2:2">
      <c r="B57" s="37" t="s">
        <v>515</v>
      </c>
    </row>
    <row r="58" spans="2:2">
      <c r="B58" s="37" t="s">
        <v>516</v>
      </c>
    </row>
    <row r="59" spans="2:2">
      <c r="B59" s="37" t="s">
        <v>520</v>
      </c>
    </row>
  </sheetData>
  <pageMargins left="0.51181102362204722" right="0.51181102362204722" top="0.55118110236220474" bottom="0.94488188976377963" header="0.31496062992125984" footer="0.31496062992125984"/>
  <pageSetup paperSize="5" orientation="landscape" r:id="rId1"/>
  <headerFooter>
    <oddFooter>&amp;L&amp;10DEEP-SKY CHALLENGE Observing Program&amp;C&amp;10Page &amp;P of &amp;N&amp;R&amp;10Copyright © 2022 Royal Astronomical Society of Canada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</vt:lpstr>
      <vt:lpstr>parsing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Blake Nancarrow</cp:lastModifiedBy>
  <cp:lastPrinted>2022-02-27T06:44:20Z</cp:lastPrinted>
  <dcterms:created xsi:type="dcterms:W3CDTF">2022-02-20T21:41:15Z</dcterms:created>
  <dcterms:modified xsi:type="dcterms:W3CDTF">2022-02-27T06:44:28Z</dcterms:modified>
</cp:coreProperties>
</file>